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15" windowHeight="15045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1'!$A$1:$N$38</definedName>
    <definedName name="_xlnm.Print_Area" localSheetId="7">'Table 10'!$A$1:$G$38</definedName>
    <definedName name="_xlnm.Print_Area" localSheetId="2">'Table 2'!$A$1:$J$30</definedName>
    <definedName name="_xlnm.Print_Area" localSheetId="3">'Table 3'!$A$1:$M$45</definedName>
    <definedName name="_xlnm.Print_Area" localSheetId="5">'Table 8'!$A$1:$G$36</definedName>
    <definedName name="_xlnm.Print_Area" localSheetId="6">'Table 9'!$A$1:$I$38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F34" i="1" l="1"/>
  <c r="E6" i="13"/>
  <c r="D6" i="13"/>
  <c r="D27" i="2" l="1"/>
  <c r="H27" i="2"/>
  <c r="J28" i="9"/>
  <c r="D28" i="9"/>
  <c r="G33" i="1"/>
  <c r="L33" i="1"/>
  <c r="E3" i="13" l="1"/>
  <c r="D3" i="13"/>
  <c r="E4" i="13"/>
  <c r="D4" i="13"/>
  <c r="D5" i="13"/>
  <c r="E5" i="13"/>
  <c r="G35" i="6" l="1"/>
  <c r="J27" i="2" l="1"/>
  <c r="J26" i="2"/>
  <c r="C27" i="2"/>
  <c r="C26" i="2"/>
  <c r="J33" i="1"/>
  <c r="J34" i="1"/>
  <c r="J32" i="1"/>
  <c r="L28" i="9"/>
  <c r="L27" i="9"/>
  <c r="D29" i="9"/>
  <c r="H29" i="9"/>
  <c r="J29" i="9"/>
  <c r="C29" i="9"/>
  <c r="D28" i="2"/>
  <c r="H28" i="2"/>
  <c r="C28" i="2"/>
  <c r="E28" i="2" s="1"/>
  <c r="B27" i="2"/>
  <c r="E27" i="2" s="1"/>
  <c r="I27" i="2" s="1"/>
  <c r="G27" i="2" s="1"/>
  <c r="L34" i="1"/>
  <c r="G34" i="1"/>
  <c r="E34" i="1"/>
  <c r="D27" i="9" l="1"/>
  <c r="J27" i="9"/>
  <c r="H26" i="2"/>
  <c r="D26" i="2"/>
  <c r="L32" i="1"/>
  <c r="G32" i="1"/>
  <c r="B28" i="9" l="1"/>
  <c r="E28" i="9" s="1"/>
  <c r="K28" i="9" s="1"/>
  <c r="G28" i="9" s="1"/>
  <c r="L23" i="9"/>
  <c r="E21" i="2"/>
  <c r="B11" i="2"/>
  <c r="B7" i="2"/>
  <c r="B12" i="9"/>
  <c r="J23" i="9" l="1"/>
  <c r="D23" i="9"/>
  <c r="D22" i="2"/>
  <c r="H22" i="2"/>
  <c r="L31" i="1"/>
  <c r="G31" i="1"/>
  <c r="B27" i="9" l="1"/>
  <c r="E27" i="9" s="1"/>
  <c r="L22" i="9"/>
  <c r="B23" i="9" s="1"/>
  <c r="E23" i="9" s="1"/>
  <c r="J22" i="9"/>
  <c r="D22" i="9"/>
  <c r="J22" i="2"/>
  <c r="B26" i="2" s="1"/>
  <c r="E26" i="2" s="1"/>
  <c r="I26" i="2" s="1"/>
  <c r="J21" i="2"/>
  <c r="C22" i="2"/>
  <c r="C21" i="2"/>
  <c r="B22" i="2"/>
  <c r="E22" i="2" s="1"/>
  <c r="I22" i="2" s="1"/>
  <c r="C24" i="9"/>
  <c r="C8" i="9" s="1"/>
  <c r="H24" i="9"/>
  <c r="H8" i="9" s="1"/>
  <c r="J31" i="1"/>
  <c r="J26" i="1"/>
  <c r="F8" i="1"/>
  <c r="D8" i="1" s="1"/>
  <c r="H34" i="1"/>
  <c r="M34" i="1" s="1"/>
  <c r="K34" i="1" s="1"/>
  <c r="E7" i="1"/>
  <c r="G26" i="2" l="1"/>
  <c r="G28" i="2" s="1"/>
  <c r="I28" i="2"/>
  <c r="K27" i="9"/>
  <c r="E29" i="9"/>
  <c r="J7" i="2"/>
  <c r="B8" i="2" s="1"/>
  <c r="L8" i="9"/>
  <c r="G22" i="2"/>
  <c r="K23" i="9"/>
  <c r="G23" i="9" s="1"/>
  <c r="I23" i="9" s="1"/>
  <c r="B39" i="1"/>
  <c r="G27" i="9" l="1"/>
  <c r="K29" i="9"/>
  <c r="H21" i="2"/>
  <c r="D21" i="2"/>
  <c r="G26" i="1"/>
  <c r="L26" i="1"/>
  <c r="I27" i="9" l="1"/>
  <c r="I29" i="9" s="1"/>
  <c r="G29" i="9"/>
  <c r="J20" i="2"/>
  <c r="C20" i="2"/>
  <c r="J25" i="1"/>
  <c r="L21" i="9"/>
  <c r="N7" i="1" l="1"/>
  <c r="E27" i="1" l="1"/>
  <c r="B22" i="9" l="1"/>
  <c r="E22" i="9" s="1"/>
  <c r="K22" i="9" s="1"/>
  <c r="B21" i="2"/>
  <c r="I21" i="2" s="1"/>
  <c r="G21" i="2" s="1"/>
  <c r="F28" i="1"/>
  <c r="F7" i="1" s="1"/>
  <c r="G22" i="9" l="1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7" i="3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/>
  <c r="D17" i="9"/>
  <c r="C16" i="2"/>
  <c r="J16" i="2"/>
  <c r="B17" i="2" s="1"/>
  <c r="D16" i="2"/>
  <c r="H16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9" i="9"/>
  <c r="E9" i="9" s="1"/>
  <c r="K9" i="9" s="1"/>
  <c r="G9" i="9" s="1"/>
  <c r="I9" i="9" s="1"/>
  <c r="B8" i="9"/>
  <c r="E8" i="1"/>
  <c r="H8" i="1" s="1"/>
  <c r="M8" i="1" s="1"/>
  <c r="K8" i="1" s="1"/>
  <c r="H6" i="1"/>
  <c r="M6" i="1" s="1"/>
  <c r="K6" i="1" s="1"/>
  <c r="E8" i="2"/>
  <c r="I8" i="2" s="1"/>
  <c r="G8" i="2" s="1"/>
  <c r="D7" i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7" i="2" s="1"/>
  <c r="H14" i="2"/>
  <c r="H23" i="2" s="1"/>
  <c r="H7" i="2" s="1"/>
  <c r="J15" i="9"/>
  <c r="J24" i="9" s="1"/>
  <c r="J8" i="9" s="1"/>
  <c r="D15" i="9"/>
  <c r="D24" i="9" s="1"/>
  <c r="D8" i="9" s="1"/>
  <c r="E8" i="9" s="1"/>
  <c r="K8" i="9" s="1"/>
  <c r="L17" i="1"/>
  <c r="L19" i="1" s="1"/>
  <c r="G17" i="1"/>
  <c r="G8" i="9" l="1"/>
  <c r="I8" i="9" s="1"/>
  <c r="J12" i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s="1"/>
  <c r="C7" i="2" s="1"/>
  <c r="E7" i="2" s="1"/>
  <c r="I7" i="2" s="1"/>
  <c r="G7" i="2" s="1"/>
  <c r="B13" i="9" l="1"/>
  <c r="E13" i="9" s="1"/>
  <c r="K13" i="9" s="1"/>
  <c r="G13" i="9" s="1"/>
  <c r="I13" i="9" s="1"/>
  <c r="B12" i="2"/>
  <c r="E12" i="2" s="1"/>
  <c r="I12" i="2" s="1"/>
  <c r="G12" i="2" s="1"/>
  <c r="J15" i="1"/>
  <c r="J28" i="1" s="1"/>
  <c r="J7" i="1" s="1"/>
  <c r="L15" i="1"/>
  <c r="L28" i="1" s="1"/>
  <c r="L7" i="1" s="1"/>
  <c r="G15" i="1"/>
  <c r="G28" i="1" s="1"/>
  <c r="G7" i="1" l="1"/>
  <c r="H7" i="1" s="1"/>
  <c r="M7" i="1" s="1"/>
  <c r="K7" i="1" s="1"/>
  <c r="H28" i="1"/>
  <c r="E11" i="2"/>
  <c r="E24" i="9"/>
  <c r="H15" i="1"/>
  <c r="M15" i="1" s="1"/>
  <c r="M28" i="1" s="1"/>
  <c r="B40" i="6"/>
  <c r="B39" i="5"/>
  <c r="B39" i="4"/>
  <c r="B32" i="9"/>
  <c r="B31" i="2"/>
  <c r="A5" i="10"/>
  <c r="B52" i="3"/>
  <c r="E7" i="9"/>
  <c r="K7" i="9" s="1"/>
  <c r="E6" i="2"/>
  <c r="I6" i="2" s="1"/>
  <c r="G6" i="2" s="1"/>
  <c r="I11" i="2" l="1"/>
  <c r="I23" i="2" s="1"/>
  <c r="E23" i="2"/>
  <c r="G7" i="9"/>
  <c r="I7" i="9" s="1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<sst xmlns="http://schemas.openxmlformats.org/spreadsheetml/2006/main" count="485" uniqueCount="184">
  <si>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</si>
  <si>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</si>
  <si>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</si>
  <si>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</si>
  <si>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</si>
  <si>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</si>
  <si>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</si>
  <si>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</si>
  <si>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</si>
  <si>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</si>
  <si>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</si>
  <si>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</si>
  <si>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</si>
  <si>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</si>
  <si>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</si>
  <si>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</si>
  <si>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</si>
  <si>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</si>
  <si>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</si>
  <si>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</si>
  <si>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</si>
  <si>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</si>
  <si>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</si>
  <si>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</si>
  <si>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</si>
  <si>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</si>
  <si>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</si>
  <si>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</si>
  <si>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</si>
  <si>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</si>
  <si>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</si>
  <si>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</si>
  <si>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</si>
  <si>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</si>
  <si>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</si>
  <si>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</si>
  <si>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</si>
  <si>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</si>
  <si>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</si>
  <si>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</si>
  <si>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</si>
  <si>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</si>
  <si>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</si>
  <si>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</si>
  <si>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</si>
  <si>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</si>
  <si>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</si>
  <si>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</si>
  <si>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</si>
  <si>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</si>
  <si>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</si>
  <si>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</si>
  <si>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</si>
  <si>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</si>
  <si>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</si>
  <si>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</si>
  <si>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</si>
  <si>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</si>
  <si>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</si>
  <si>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</si>
  <si>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</si>
  <si>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</si>
  <si>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</si>
  <si>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</si>
  <si>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</si>
  <si>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</si>
  <si>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</si>
  <si>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</si>
  <si>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</si>
  <si>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</si>
  <si>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</si>
  <si>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</si>
  <si>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</si>
  <si>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</si>
  <si>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</si>
  <si>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</si>
  <si>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</si>
  <si>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</si>
  <si>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</si>
  <si>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</si>
  <si>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</si>
  <si>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</si>
  <si>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</si>
  <si>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</si>
  <si>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</si>
  <si>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</si>
  <si>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</si>
  <si>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</si>
  <si>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</si>
  <si>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</si>
  <si>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</si>
  <si>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</si>
  <si>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</si>
  <si>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</si>
  <si>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</si>
  <si>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</si>
  <si>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</si>
  <si>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</si>
  <si>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</si>
  <si>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</si>
  <si>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</si>
  <si>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</si>
  <si>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</si>
  <si>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</si>
  <si>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</si>
  <si>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</si>
  <si>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</si>
  <si>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</si>
  <si>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</si>
  <si>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</si>
  <si>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</si>
  <si>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</si>
  <si>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</si>
  <si>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</si>
  <si>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</si>
  <si>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</si>
  <si>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</si>
  <si>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</si>
  <si>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</si>
  <si>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</si>
  <si>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</si>
  <si>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</si>
  <si>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</si>
  <si>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</si>
  <si>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</si>
  <si>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</si>
  <si>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</si>
  <si>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</si>
  <si>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</si>
  <si>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</si>
  <si>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</si>
  <si>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</si>
  <si>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</si>
  <si>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</si>
  <si>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</si>
  <si>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</si>
  <si>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</si>
  <si>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</si>
  <si>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</si>
  <si>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</si>
  <si>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</si>
  <si>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</si>
  <si>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</si>
  <si>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</si>
  <si>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</si>
  <si>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</si>
  <si>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</si>
  <si>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</si>
  <si>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</si>
  <si>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</si>
  <si>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</si>
  <si>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</si>
  <si>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</si>
  <si>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</si>
  <si>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</si>
  <si>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</si>
  <si>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</si>
  <si>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</si>
  <si>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</si>
  <si>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</si>
  <si>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</si>
  <si>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</si>
  <si>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 NA: Not available.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</si>
  <si>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hectare equals 2.471 acres. NA: Not available.</t>
    </r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</si>
  <si>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</si>
  <si>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</si>
  <si>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</si>
  <si>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</si>
  <si>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 xml:space="preserve">Contacts: Mark Ash at mark.ash@usda.gov   </t>
  </si>
  <si>
    <t>export sales commitments</t>
  </si>
  <si>
    <t>China</t>
  </si>
  <si>
    <t>shipments</t>
  </si>
  <si>
    <t>Central Illinois</t>
  </si>
  <si>
    <t xml:space="preserve"> price</t>
  </si>
  <si>
    <t>sales commitments</t>
  </si>
  <si>
    <t>All other</t>
  </si>
  <si>
    <t>Soybean oil</t>
  </si>
  <si>
    <t>India</t>
  </si>
  <si>
    <t>palm oil imports</t>
  </si>
  <si>
    <t>Malaysia</t>
  </si>
  <si>
    <t>Indonesia</t>
  </si>
  <si>
    <t>Forecast</t>
  </si>
  <si>
    <t>total</t>
  </si>
  <si>
    <t>shipments (through Jan.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</si>
</sst>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0" fillId="0" borderId="0" xfId="0" applyNumberFormat="1" applyProtection="1"/>
    <xf numFmtId="2" fontId="1" fillId="0" borderId="0" xfId="1" applyNumberFormat="1" applyFont="1"/>
    <xf numFmtId="2" fontId="1" fillId="0" borderId="0" xfId="0" applyNumberFormat="1" applyFont="1"/>
    <xf numFmtId="2" fontId="0" fillId="0" borderId="0" xfId="0" applyNumberFormat="1" applyBorder="1"/>
    <xf numFmtId="175" fontId="1" fillId="0" borderId="0" xfId="0" applyNumberFormat="1" applyFon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66" fontId="0" fillId="0" borderId="0" xfId="1" applyNumberFormat="1" applyFont="1"/>
    <xf numFmtId="2" fontId="1" fillId="0" borderId="0" xfId="10" applyNumberFormat="1" applyFont="1"/>
    <xf numFmtId="14" fontId="0" fillId="0" borderId="4" xfId="0" applyNumberFormat="1" applyBorder="1" applyAlignment="1">
      <alignment wrapText="1"/>
    </xf>
    <xf numFmtId="2" fontId="1" fillId="0" borderId="0" xfId="1" applyNumberFormat="1" applyFont="1" applyBorder="1" applyAlignment="1">
      <alignment wrapText="1"/>
    </xf>
    <xf numFmtId="2" fontId="2" fillId="0" borderId="0" xfId="10" applyNumberFormat="1" applyBorder="1" applyAlignment="1">
      <alignment wrapText="1"/>
    </xf>
    <xf numFmtId="171" fontId="13" fillId="0" borderId="0" xfId="1" applyNumberFormat="1" applyFont="1" applyBorder="1" applyAlignment="1">
      <alignment horizontal="left" indent="1"/>
    </xf>
    <xf numFmtId="2" fontId="1" fillId="0" borderId="0" xfId="10" applyNumberFormat="1" applyFont="1" applyBorder="1"/>
    <xf numFmtId="164" fontId="1" fillId="0" borderId="0" xfId="1" applyNumberFormat="1" applyFont="1" applyProtection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FFCF01"/>
      <color rgb="FF0066FF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Central Illinois soybean oil prices climb to a 3-year high </a:t>
            </a:r>
            <a:endParaRPr lang="en-US" sz="1050"/>
          </a:p>
        </c:rich>
      </c:tx>
      <c:layout>
        <c:manualLayout>
          <c:xMode val="edge"/>
          <c:yMode val="edge"/>
          <c:x val="2.9615954329162329E-2"/>
          <c:y val="6.2138069364808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1"/>
          <c:order val="0"/>
          <c:tx>
            <c:strRef>
              <c:f>Cover!$B$2</c:f>
              <c:strCache>
                <c:ptCount val="1"/>
                <c:pt idx="0">
                  <c:v>Soybean oil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Cover!$A$4:$A$780</c:f>
              <c:numCache>
                <c:formatCode>m/d/yyyy</c:formatCode>
                <c:ptCount val="777"/>
                <c:pt idx="0">
                  <c:v>42705</c:v>
                </c:pt>
                <c:pt idx="1">
                  <c:v>42706</c:v>
                </c:pt>
                <c:pt idx="2">
                  <c:v>42709</c:v>
                </c:pt>
                <c:pt idx="3">
                  <c:v>42710</c:v>
                </c:pt>
                <c:pt idx="4">
                  <c:v>42711</c:v>
                </c:pt>
                <c:pt idx="5">
                  <c:v>42712</c:v>
                </c:pt>
                <c:pt idx="6">
                  <c:v>42713</c:v>
                </c:pt>
                <c:pt idx="7">
                  <c:v>42716</c:v>
                </c:pt>
                <c:pt idx="8">
                  <c:v>42717</c:v>
                </c:pt>
                <c:pt idx="9">
                  <c:v>42718</c:v>
                </c:pt>
                <c:pt idx="10">
                  <c:v>42719</c:v>
                </c:pt>
                <c:pt idx="11">
                  <c:v>42720</c:v>
                </c:pt>
                <c:pt idx="12">
                  <c:v>42723</c:v>
                </c:pt>
                <c:pt idx="13">
                  <c:v>42724</c:v>
                </c:pt>
                <c:pt idx="14">
                  <c:v>42725</c:v>
                </c:pt>
                <c:pt idx="15">
                  <c:v>42726</c:v>
                </c:pt>
                <c:pt idx="16">
                  <c:v>42727</c:v>
                </c:pt>
                <c:pt idx="17">
                  <c:v>42731</c:v>
                </c:pt>
                <c:pt idx="18">
                  <c:v>42732</c:v>
                </c:pt>
                <c:pt idx="19">
                  <c:v>42733</c:v>
                </c:pt>
                <c:pt idx="20">
                  <c:v>42734</c:v>
                </c:pt>
                <c:pt idx="21">
                  <c:v>42738</c:v>
                </c:pt>
                <c:pt idx="22">
                  <c:v>42739</c:v>
                </c:pt>
                <c:pt idx="23">
                  <c:v>42740</c:v>
                </c:pt>
                <c:pt idx="24">
                  <c:v>42741</c:v>
                </c:pt>
                <c:pt idx="25">
                  <c:v>42744</c:v>
                </c:pt>
                <c:pt idx="26">
                  <c:v>42745</c:v>
                </c:pt>
                <c:pt idx="27">
                  <c:v>42746</c:v>
                </c:pt>
                <c:pt idx="28">
                  <c:v>42747</c:v>
                </c:pt>
                <c:pt idx="29">
                  <c:v>42748</c:v>
                </c:pt>
                <c:pt idx="30">
                  <c:v>42752</c:v>
                </c:pt>
                <c:pt idx="31">
                  <c:v>42753</c:v>
                </c:pt>
                <c:pt idx="32">
                  <c:v>42754</c:v>
                </c:pt>
                <c:pt idx="33">
                  <c:v>42755</c:v>
                </c:pt>
                <c:pt idx="34">
                  <c:v>42758</c:v>
                </c:pt>
                <c:pt idx="35">
                  <c:v>42759</c:v>
                </c:pt>
                <c:pt idx="36">
                  <c:v>42760</c:v>
                </c:pt>
                <c:pt idx="37">
                  <c:v>42761</c:v>
                </c:pt>
                <c:pt idx="38">
                  <c:v>42762</c:v>
                </c:pt>
                <c:pt idx="39">
                  <c:v>42765</c:v>
                </c:pt>
                <c:pt idx="40">
                  <c:v>42766</c:v>
                </c:pt>
                <c:pt idx="41">
                  <c:v>42767</c:v>
                </c:pt>
                <c:pt idx="42">
                  <c:v>42768</c:v>
                </c:pt>
                <c:pt idx="43">
                  <c:v>42769</c:v>
                </c:pt>
                <c:pt idx="44">
                  <c:v>42772</c:v>
                </c:pt>
                <c:pt idx="45">
                  <c:v>42773</c:v>
                </c:pt>
                <c:pt idx="46">
                  <c:v>42774</c:v>
                </c:pt>
                <c:pt idx="47">
                  <c:v>42775</c:v>
                </c:pt>
                <c:pt idx="48">
                  <c:v>42776</c:v>
                </c:pt>
                <c:pt idx="49">
                  <c:v>42779</c:v>
                </c:pt>
                <c:pt idx="50">
                  <c:v>42780</c:v>
                </c:pt>
                <c:pt idx="51">
                  <c:v>42781</c:v>
                </c:pt>
                <c:pt idx="52">
                  <c:v>42782</c:v>
                </c:pt>
                <c:pt idx="53">
                  <c:v>42783</c:v>
                </c:pt>
                <c:pt idx="54">
                  <c:v>42787</c:v>
                </c:pt>
                <c:pt idx="55">
                  <c:v>42788</c:v>
                </c:pt>
                <c:pt idx="56">
                  <c:v>42789</c:v>
                </c:pt>
                <c:pt idx="57">
                  <c:v>42790</c:v>
                </c:pt>
                <c:pt idx="58">
                  <c:v>42793</c:v>
                </c:pt>
                <c:pt idx="59">
                  <c:v>42794</c:v>
                </c:pt>
                <c:pt idx="60">
                  <c:v>42795</c:v>
                </c:pt>
                <c:pt idx="61">
                  <c:v>42796</c:v>
                </c:pt>
                <c:pt idx="62">
                  <c:v>42797</c:v>
                </c:pt>
                <c:pt idx="63">
                  <c:v>42800</c:v>
                </c:pt>
                <c:pt idx="64">
                  <c:v>42801</c:v>
                </c:pt>
                <c:pt idx="65">
                  <c:v>42802</c:v>
                </c:pt>
                <c:pt idx="66">
                  <c:v>42803</c:v>
                </c:pt>
                <c:pt idx="67">
                  <c:v>42804</c:v>
                </c:pt>
                <c:pt idx="68">
                  <c:v>42807</c:v>
                </c:pt>
                <c:pt idx="69">
                  <c:v>42808</c:v>
                </c:pt>
                <c:pt idx="70">
                  <c:v>42809</c:v>
                </c:pt>
                <c:pt idx="71">
                  <c:v>42810</c:v>
                </c:pt>
                <c:pt idx="72">
                  <c:v>42811</c:v>
                </c:pt>
                <c:pt idx="73">
                  <c:v>42814</c:v>
                </c:pt>
                <c:pt idx="74">
                  <c:v>42815</c:v>
                </c:pt>
                <c:pt idx="75">
                  <c:v>42816</c:v>
                </c:pt>
                <c:pt idx="76">
                  <c:v>42817</c:v>
                </c:pt>
                <c:pt idx="77">
                  <c:v>42818</c:v>
                </c:pt>
                <c:pt idx="78">
                  <c:v>42821</c:v>
                </c:pt>
                <c:pt idx="79">
                  <c:v>42822</c:v>
                </c:pt>
                <c:pt idx="80">
                  <c:v>42823</c:v>
                </c:pt>
                <c:pt idx="81">
                  <c:v>42824</c:v>
                </c:pt>
                <c:pt idx="82">
                  <c:v>42825</c:v>
                </c:pt>
                <c:pt idx="83">
                  <c:v>42828</c:v>
                </c:pt>
                <c:pt idx="84">
                  <c:v>42829</c:v>
                </c:pt>
                <c:pt idx="85">
                  <c:v>42830</c:v>
                </c:pt>
                <c:pt idx="86">
                  <c:v>42831</c:v>
                </c:pt>
                <c:pt idx="87">
                  <c:v>42832</c:v>
                </c:pt>
                <c:pt idx="88">
                  <c:v>42835</c:v>
                </c:pt>
                <c:pt idx="89">
                  <c:v>42836</c:v>
                </c:pt>
                <c:pt idx="90">
                  <c:v>42837</c:v>
                </c:pt>
                <c:pt idx="91">
                  <c:v>42838</c:v>
                </c:pt>
                <c:pt idx="92">
                  <c:v>42842</c:v>
                </c:pt>
                <c:pt idx="93">
                  <c:v>42843</c:v>
                </c:pt>
                <c:pt idx="94">
                  <c:v>42844</c:v>
                </c:pt>
                <c:pt idx="95">
                  <c:v>42845</c:v>
                </c:pt>
                <c:pt idx="96">
                  <c:v>42846</c:v>
                </c:pt>
                <c:pt idx="97">
                  <c:v>42849</c:v>
                </c:pt>
                <c:pt idx="98">
                  <c:v>42850</c:v>
                </c:pt>
                <c:pt idx="99">
                  <c:v>42851</c:v>
                </c:pt>
                <c:pt idx="100">
                  <c:v>42852</c:v>
                </c:pt>
                <c:pt idx="101">
                  <c:v>42853</c:v>
                </c:pt>
                <c:pt idx="102">
                  <c:v>42856</c:v>
                </c:pt>
                <c:pt idx="103">
                  <c:v>42857</c:v>
                </c:pt>
                <c:pt idx="104">
                  <c:v>42858</c:v>
                </c:pt>
                <c:pt idx="105">
                  <c:v>42859</c:v>
                </c:pt>
                <c:pt idx="106">
                  <c:v>42860</c:v>
                </c:pt>
                <c:pt idx="107">
                  <c:v>42863</c:v>
                </c:pt>
                <c:pt idx="108">
                  <c:v>42864</c:v>
                </c:pt>
                <c:pt idx="109">
                  <c:v>42865</c:v>
                </c:pt>
                <c:pt idx="110">
                  <c:v>42866</c:v>
                </c:pt>
                <c:pt idx="111">
                  <c:v>42867</c:v>
                </c:pt>
                <c:pt idx="112">
                  <c:v>42870</c:v>
                </c:pt>
                <c:pt idx="113">
                  <c:v>42871</c:v>
                </c:pt>
                <c:pt idx="114">
                  <c:v>42872</c:v>
                </c:pt>
                <c:pt idx="115">
                  <c:v>42873</c:v>
                </c:pt>
                <c:pt idx="116">
                  <c:v>42874</c:v>
                </c:pt>
                <c:pt idx="117">
                  <c:v>42877</c:v>
                </c:pt>
                <c:pt idx="118">
                  <c:v>42878</c:v>
                </c:pt>
                <c:pt idx="119">
                  <c:v>42879</c:v>
                </c:pt>
                <c:pt idx="120">
                  <c:v>42880</c:v>
                </c:pt>
                <c:pt idx="121">
                  <c:v>42881</c:v>
                </c:pt>
                <c:pt idx="122">
                  <c:v>42885</c:v>
                </c:pt>
                <c:pt idx="123">
                  <c:v>42886</c:v>
                </c:pt>
                <c:pt idx="124">
                  <c:v>42887</c:v>
                </c:pt>
                <c:pt idx="125">
                  <c:v>42888</c:v>
                </c:pt>
                <c:pt idx="126">
                  <c:v>42891</c:v>
                </c:pt>
                <c:pt idx="127">
                  <c:v>42892</c:v>
                </c:pt>
                <c:pt idx="128">
                  <c:v>42893</c:v>
                </c:pt>
                <c:pt idx="129">
                  <c:v>42894</c:v>
                </c:pt>
                <c:pt idx="130">
                  <c:v>42895</c:v>
                </c:pt>
                <c:pt idx="131">
                  <c:v>42898</c:v>
                </c:pt>
                <c:pt idx="132">
                  <c:v>42899</c:v>
                </c:pt>
                <c:pt idx="133">
                  <c:v>42900</c:v>
                </c:pt>
                <c:pt idx="134">
                  <c:v>42901</c:v>
                </c:pt>
                <c:pt idx="135">
                  <c:v>42902</c:v>
                </c:pt>
                <c:pt idx="136">
                  <c:v>42905</c:v>
                </c:pt>
                <c:pt idx="137">
                  <c:v>42906</c:v>
                </c:pt>
                <c:pt idx="138">
                  <c:v>42907</c:v>
                </c:pt>
                <c:pt idx="139">
                  <c:v>42908</c:v>
                </c:pt>
                <c:pt idx="140">
                  <c:v>42909</c:v>
                </c:pt>
                <c:pt idx="141">
                  <c:v>42912</c:v>
                </c:pt>
                <c:pt idx="142">
                  <c:v>42913</c:v>
                </c:pt>
                <c:pt idx="143">
                  <c:v>42914</c:v>
                </c:pt>
                <c:pt idx="144">
                  <c:v>42915</c:v>
                </c:pt>
                <c:pt idx="145">
                  <c:v>42916</c:v>
                </c:pt>
                <c:pt idx="146">
                  <c:v>42919</c:v>
                </c:pt>
                <c:pt idx="147">
                  <c:v>42921</c:v>
                </c:pt>
                <c:pt idx="148">
                  <c:v>42922</c:v>
                </c:pt>
                <c:pt idx="149">
                  <c:v>42923</c:v>
                </c:pt>
                <c:pt idx="150">
                  <c:v>42926</c:v>
                </c:pt>
                <c:pt idx="151">
                  <c:v>42927</c:v>
                </c:pt>
                <c:pt idx="152">
                  <c:v>42928</c:v>
                </c:pt>
                <c:pt idx="153">
                  <c:v>42929</c:v>
                </c:pt>
                <c:pt idx="154">
                  <c:v>42930</c:v>
                </c:pt>
                <c:pt idx="155">
                  <c:v>42933</c:v>
                </c:pt>
                <c:pt idx="156">
                  <c:v>42934</c:v>
                </c:pt>
                <c:pt idx="157">
                  <c:v>42935</c:v>
                </c:pt>
                <c:pt idx="158">
                  <c:v>42936</c:v>
                </c:pt>
                <c:pt idx="159">
                  <c:v>42937</c:v>
                </c:pt>
                <c:pt idx="160">
                  <c:v>42940</c:v>
                </c:pt>
                <c:pt idx="161">
                  <c:v>42941</c:v>
                </c:pt>
                <c:pt idx="162">
                  <c:v>42942</c:v>
                </c:pt>
                <c:pt idx="163">
                  <c:v>42943</c:v>
                </c:pt>
                <c:pt idx="164">
                  <c:v>42944</c:v>
                </c:pt>
                <c:pt idx="165">
                  <c:v>42947</c:v>
                </c:pt>
                <c:pt idx="166">
                  <c:v>42948</c:v>
                </c:pt>
                <c:pt idx="167">
                  <c:v>42949</c:v>
                </c:pt>
                <c:pt idx="168">
                  <c:v>42950</c:v>
                </c:pt>
                <c:pt idx="169">
                  <c:v>42951</c:v>
                </c:pt>
                <c:pt idx="170">
                  <c:v>42954</c:v>
                </c:pt>
                <c:pt idx="171">
                  <c:v>42955</c:v>
                </c:pt>
                <c:pt idx="172">
                  <c:v>42956</c:v>
                </c:pt>
                <c:pt idx="173">
                  <c:v>42957</c:v>
                </c:pt>
                <c:pt idx="174">
                  <c:v>42958</c:v>
                </c:pt>
                <c:pt idx="175">
                  <c:v>42961</c:v>
                </c:pt>
                <c:pt idx="176">
                  <c:v>42962</c:v>
                </c:pt>
                <c:pt idx="177">
                  <c:v>42963</c:v>
                </c:pt>
                <c:pt idx="178">
                  <c:v>42964</c:v>
                </c:pt>
                <c:pt idx="179">
                  <c:v>42965</c:v>
                </c:pt>
                <c:pt idx="180">
                  <c:v>42968</c:v>
                </c:pt>
                <c:pt idx="181">
                  <c:v>42969</c:v>
                </c:pt>
                <c:pt idx="182">
                  <c:v>42970</c:v>
                </c:pt>
                <c:pt idx="183">
                  <c:v>42971</c:v>
                </c:pt>
                <c:pt idx="184">
                  <c:v>42972</c:v>
                </c:pt>
                <c:pt idx="185">
                  <c:v>42975</c:v>
                </c:pt>
                <c:pt idx="186">
                  <c:v>42976</c:v>
                </c:pt>
                <c:pt idx="187">
                  <c:v>42977</c:v>
                </c:pt>
                <c:pt idx="188">
                  <c:v>42978</c:v>
                </c:pt>
                <c:pt idx="189">
                  <c:v>42979</c:v>
                </c:pt>
                <c:pt idx="190">
                  <c:v>42983</c:v>
                </c:pt>
                <c:pt idx="191">
                  <c:v>42984</c:v>
                </c:pt>
                <c:pt idx="192">
                  <c:v>42985</c:v>
                </c:pt>
                <c:pt idx="193">
                  <c:v>42986</c:v>
                </c:pt>
                <c:pt idx="194">
                  <c:v>42989</c:v>
                </c:pt>
                <c:pt idx="195">
                  <c:v>42990</c:v>
                </c:pt>
                <c:pt idx="196">
                  <c:v>42991</c:v>
                </c:pt>
                <c:pt idx="197">
                  <c:v>42992</c:v>
                </c:pt>
                <c:pt idx="198">
                  <c:v>42993</c:v>
                </c:pt>
                <c:pt idx="199">
                  <c:v>42996</c:v>
                </c:pt>
                <c:pt idx="200">
                  <c:v>42997</c:v>
                </c:pt>
                <c:pt idx="201">
                  <c:v>42998</c:v>
                </c:pt>
                <c:pt idx="202">
                  <c:v>42999</c:v>
                </c:pt>
                <c:pt idx="203">
                  <c:v>43000</c:v>
                </c:pt>
                <c:pt idx="204">
                  <c:v>43003</c:v>
                </c:pt>
                <c:pt idx="205">
                  <c:v>43004</c:v>
                </c:pt>
                <c:pt idx="206">
                  <c:v>43005</c:v>
                </c:pt>
                <c:pt idx="207">
                  <c:v>43006</c:v>
                </c:pt>
                <c:pt idx="208">
                  <c:v>43007</c:v>
                </c:pt>
                <c:pt idx="209">
                  <c:v>43010</c:v>
                </c:pt>
                <c:pt idx="210">
                  <c:v>43011</c:v>
                </c:pt>
                <c:pt idx="211">
                  <c:v>43012</c:v>
                </c:pt>
                <c:pt idx="212">
                  <c:v>43013</c:v>
                </c:pt>
                <c:pt idx="213">
                  <c:v>43014</c:v>
                </c:pt>
                <c:pt idx="214">
                  <c:v>43018</c:v>
                </c:pt>
                <c:pt idx="215">
                  <c:v>43019</c:v>
                </c:pt>
                <c:pt idx="216">
                  <c:v>43020</c:v>
                </c:pt>
                <c:pt idx="217">
                  <c:v>43021</c:v>
                </c:pt>
                <c:pt idx="218">
                  <c:v>43024</c:v>
                </c:pt>
                <c:pt idx="219">
                  <c:v>43025</c:v>
                </c:pt>
                <c:pt idx="220">
                  <c:v>43026</c:v>
                </c:pt>
                <c:pt idx="221">
                  <c:v>43027</c:v>
                </c:pt>
                <c:pt idx="222">
                  <c:v>43028</c:v>
                </c:pt>
                <c:pt idx="223">
                  <c:v>43031</c:v>
                </c:pt>
                <c:pt idx="224">
                  <c:v>43032</c:v>
                </c:pt>
                <c:pt idx="225">
                  <c:v>43033</c:v>
                </c:pt>
                <c:pt idx="226">
                  <c:v>43034</c:v>
                </c:pt>
                <c:pt idx="227">
                  <c:v>43035</c:v>
                </c:pt>
                <c:pt idx="228">
                  <c:v>43038</c:v>
                </c:pt>
                <c:pt idx="229">
                  <c:v>43039</c:v>
                </c:pt>
                <c:pt idx="230">
                  <c:v>43040</c:v>
                </c:pt>
                <c:pt idx="231">
                  <c:v>43041</c:v>
                </c:pt>
                <c:pt idx="232">
                  <c:v>43042</c:v>
                </c:pt>
                <c:pt idx="233">
                  <c:v>43045</c:v>
                </c:pt>
                <c:pt idx="234">
                  <c:v>43046</c:v>
                </c:pt>
                <c:pt idx="235">
                  <c:v>43047</c:v>
                </c:pt>
                <c:pt idx="236">
                  <c:v>43048</c:v>
                </c:pt>
                <c:pt idx="237">
                  <c:v>43049</c:v>
                </c:pt>
                <c:pt idx="238">
                  <c:v>43052</c:v>
                </c:pt>
                <c:pt idx="239">
                  <c:v>43053</c:v>
                </c:pt>
                <c:pt idx="240">
                  <c:v>43054</c:v>
                </c:pt>
                <c:pt idx="241">
                  <c:v>43055</c:v>
                </c:pt>
                <c:pt idx="242">
                  <c:v>43056</c:v>
                </c:pt>
                <c:pt idx="243">
                  <c:v>43059</c:v>
                </c:pt>
                <c:pt idx="244">
                  <c:v>43060</c:v>
                </c:pt>
                <c:pt idx="245">
                  <c:v>43061</c:v>
                </c:pt>
                <c:pt idx="246">
                  <c:v>43066</c:v>
                </c:pt>
                <c:pt idx="247">
                  <c:v>43067</c:v>
                </c:pt>
                <c:pt idx="248">
                  <c:v>43068</c:v>
                </c:pt>
                <c:pt idx="249">
                  <c:v>43069</c:v>
                </c:pt>
                <c:pt idx="250">
                  <c:v>43070</c:v>
                </c:pt>
                <c:pt idx="251">
                  <c:v>43073</c:v>
                </c:pt>
                <c:pt idx="252">
                  <c:v>43074</c:v>
                </c:pt>
                <c:pt idx="253">
                  <c:v>43075</c:v>
                </c:pt>
                <c:pt idx="254">
                  <c:v>43076</c:v>
                </c:pt>
                <c:pt idx="255">
                  <c:v>43077</c:v>
                </c:pt>
                <c:pt idx="256">
                  <c:v>43080</c:v>
                </c:pt>
                <c:pt idx="257">
                  <c:v>43081</c:v>
                </c:pt>
                <c:pt idx="258">
                  <c:v>43082</c:v>
                </c:pt>
                <c:pt idx="259">
                  <c:v>43083</c:v>
                </c:pt>
                <c:pt idx="260">
                  <c:v>43084</c:v>
                </c:pt>
                <c:pt idx="261">
                  <c:v>43087</c:v>
                </c:pt>
                <c:pt idx="262">
                  <c:v>43088</c:v>
                </c:pt>
                <c:pt idx="263">
                  <c:v>43089</c:v>
                </c:pt>
                <c:pt idx="264">
                  <c:v>43090</c:v>
                </c:pt>
                <c:pt idx="265">
                  <c:v>43091</c:v>
                </c:pt>
                <c:pt idx="266">
                  <c:v>43095</c:v>
                </c:pt>
                <c:pt idx="267">
                  <c:v>43096</c:v>
                </c:pt>
                <c:pt idx="268">
                  <c:v>43097</c:v>
                </c:pt>
                <c:pt idx="269">
                  <c:v>43098</c:v>
                </c:pt>
                <c:pt idx="270">
                  <c:v>43102</c:v>
                </c:pt>
                <c:pt idx="271">
                  <c:v>43103</c:v>
                </c:pt>
                <c:pt idx="272">
                  <c:v>43104</c:v>
                </c:pt>
                <c:pt idx="273">
                  <c:v>43105</c:v>
                </c:pt>
                <c:pt idx="274">
                  <c:v>43108</c:v>
                </c:pt>
                <c:pt idx="275">
                  <c:v>43109</c:v>
                </c:pt>
                <c:pt idx="276">
                  <c:v>43110</c:v>
                </c:pt>
                <c:pt idx="277">
                  <c:v>43111</c:v>
                </c:pt>
                <c:pt idx="278">
                  <c:v>43112</c:v>
                </c:pt>
                <c:pt idx="279">
                  <c:v>43116</c:v>
                </c:pt>
                <c:pt idx="280">
                  <c:v>43117</c:v>
                </c:pt>
                <c:pt idx="281">
                  <c:v>43118</c:v>
                </c:pt>
                <c:pt idx="282">
                  <c:v>43119</c:v>
                </c:pt>
                <c:pt idx="283">
                  <c:v>43122</c:v>
                </c:pt>
                <c:pt idx="284">
                  <c:v>43123</c:v>
                </c:pt>
                <c:pt idx="285">
                  <c:v>43124</c:v>
                </c:pt>
                <c:pt idx="286">
                  <c:v>43125</c:v>
                </c:pt>
                <c:pt idx="287">
                  <c:v>43126</c:v>
                </c:pt>
                <c:pt idx="288">
                  <c:v>43129</c:v>
                </c:pt>
                <c:pt idx="289">
                  <c:v>43130</c:v>
                </c:pt>
                <c:pt idx="290">
                  <c:v>43131</c:v>
                </c:pt>
                <c:pt idx="291">
                  <c:v>43132</c:v>
                </c:pt>
                <c:pt idx="292">
                  <c:v>43133</c:v>
                </c:pt>
                <c:pt idx="293">
                  <c:v>43136</c:v>
                </c:pt>
                <c:pt idx="294">
                  <c:v>43137</c:v>
                </c:pt>
                <c:pt idx="295">
                  <c:v>43138</c:v>
                </c:pt>
                <c:pt idx="296">
                  <c:v>43139</c:v>
                </c:pt>
                <c:pt idx="297">
                  <c:v>43140</c:v>
                </c:pt>
                <c:pt idx="298">
                  <c:v>43143</c:v>
                </c:pt>
                <c:pt idx="299">
                  <c:v>43144</c:v>
                </c:pt>
                <c:pt idx="300">
                  <c:v>43145</c:v>
                </c:pt>
                <c:pt idx="301">
                  <c:v>43146</c:v>
                </c:pt>
                <c:pt idx="302">
                  <c:v>43147</c:v>
                </c:pt>
                <c:pt idx="303">
                  <c:v>43151</c:v>
                </c:pt>
                <c:pt idx="304">
                  <c:v>43152</c:v>
                </c:pt>
                <c:pt idx="305">
                  <c:v>43153</c:v>
                </c:pt>
                <c:pt idx="306">
                  <c:v>43154</c:v>
                </c:pt>
                <c:pt idx="307">
                  <c:v>43157</c:v>
                </c:pt>
                <c:pt idx="308">
                  <c:v>43158</c:v>
                </c:pt>
                <c:pt idx="309">
                  <c:v>43159</c:v>
                </c:pt>
                <c:pt idx="310">
                  <c:v>43160</c:v>
                </c:pt>
                <c:pt idx="311">
                  <c:v>43161</c:v>
                </c:pt>
                <c:pt idx="312">
                  <c:v>43164</c:v>
                </c:pt>
                <c:pt idx="313">
                  <c:v>43165</c:v>
                </c:pt>
                <c:pt idx="314">
                  <c:v>43166</c:v>
                </c:pt>
                <c:pt idx="315">
                  <c:v>43167</c:v>
                </c:pt>
                <c:pt idx="316">
                  <c:v>43168</c:v>
                </c:pt>
                <c:pt idx="317">
                  <c:v>43171</c:v>
                </c:pt>
                <c:pt idx="318">
                  <c:v>43172</c:v>
                </c:pt>
                <c:pt idx="319">
                  <c:v>43173</c:v>
                </c:pt>
                <c:pt idx="320">
                  <c:v>43174</c:v>
                </c:pt>
                <c:pt idx="321">
                  <c:v>43175</c:v>
                </c:pt>
                <c:pt idx="322">
                  <c:v>43178</c:v>
                </c:pt>
                <c:pt idx="323">
                  <c:v>43179</c:v>
                </c:pt>
                <c:pt idx="324">
                  <c:v>43180</c:v>
                </c:pt>
                <c:pt idx="325">
                  <c:v>43181</c:v>
                </c:pt>
                <c:pt idx="326">
                  <c:v>43182</c:v>
                </c:pt>
                <c:pt idx="327">
                  <c:v>43185</c:v>
                </c:pt>
                <c:pt idx="328">
                  <c:v>43186</c:v>
                </c:pt>
                <c:pt idx="329">
                  <c:v>43187</c:v>
                </c:pt>
                <c:pt idx="330">
                  <c:v>43188</c:v>
                </c:pt>
                <c:pt idx="331">
                  <c:v>43192</c:v>
                </c:pt>
                <c:pt idx="332">
                  <c:v>43193</c:v>
                </c:pt>
                <c:pt idx="333">
                  <c:v>43194</c:v>
                </c:pt>
                <c:pt idx="334">
                  <c:v>43195</c:v>
                </c:pt>
                <c:pt idx="335">
                  <c:v>43196</c:v>
                </c:pt>
                <c:pt idx="336">
                  <c:v>43199</c:v>
                </c:pt>
                <c:pt idx="337">
                  <c:v>43200</c:v>
                </c:pt>
                <c:pt idx="338">
                  <c:v>43201</c:v>
                </c:pt>
                <c:pt idx="339">
                  <c:v>43202</c:v>
                </c:pt>
                <c:pt idx="340">
                  <c:v>43203</c:v>
                </c:pt>
                <c:pt idx="341">
                  <c:v>43206</c:v>
                </c:pt>
                <c:pt idx="342">
                  <c:v>43207</c:v>
                </c:pt>
                <c:pt idx="343">
                  <c:v>43208</c:v>
                </c:pt>
                <c:pt idx="344">
                  <c:v>43209</c:v>
                </c:pt>
                <c:pt idx="345">
                  <c:v>43210</c:v>
                </c:pt>
                <c:pt idx="346">
                  <c:v>43213</c:v>
                </c:pt>
                <c:pt idx="347">
                  <c:v>43214</c:v>
                </c:pt>
                <c:pt idx="348">
                  <c:v>43215</c:v>
                </c:pt>
                <c:pt idx="349">
                  <c:v>43216</c:v>
                </c:pt>
                <c:pt idx="350">
                  <c:v>43217</c:v>
                </c:pt>
                <c:pt idx="351">
                  <c:v>43220</c:v>
                </c:pt>
                <c:pt idx="352">
                  <c:v>43221</c:v>
                </c:pt>
                <c:pt idx="353">
                  <c:v>43222</c:v>
                </c:pt>
                <c:pt idx="354">
                  <c:v>43223</c:v>
                </c:pt>
                <c:pt idx="355">
                  <c:v>43224</c:v>
                </c:pt>
                <c:pt idx="356">
                  <c:v>43227</c:v>
                </c:pt>
                <c:pt idx="357">
                  <c:v>43228</c:v>
                </c:pt>
                <c:pt idx="358">
                  <c:v>43229</c:v>
                </c:pt>
                <c:pt idx="359">
                  <c:v>43230</c:v>
                </c:pt>
                <c:pt idx="360">
                  <c:v>43231</c:v>
                </c:pt>
                <c:pt idx="361">
                  <c:v>43234</c:v>
                </c:pt>
                <c:pt idx="362">
                  <c:v>43235</c:v>
                </c:pt>
                <c:pt idx="363">
                  <c:v>43236</c:v>
                </c:pt>
                <c:pt idx="364">
                  <c:v>43237</c:v>
                </c:pt>
                <c:pt idx="365">
                  <c:v>43238</c:v>
                </c:pt>
                <c:pt idx="366">
                  <c:v>43241</c:v>
                </c:pt>
                <c:pt idx="367">
                  <c:v>43242</c:v>
                </c:pt>
                <c:pt idx="368">
                  <c:v>43243</c:v>
                </c:pt>
                <c:pt idx="369">
                  <c:v>43244</c:v>
                </c:pt>
                <c:pt idx="370">
                  <c:v>43245</c:v>
                </c:pt>
                <c:pt idx="371">
                  <c:v>43249</c:v>
                </c:pt>
                <c:pt idx="372">
                  <c:v>43250</c:v>
                </c:pt>
                <c:pt idx="373">
                  <c:v>43251</c:v>
                </c:pt>
                <c:pt idx="374">
                  <c:v>43252</c:v>
                </c:pt>
                <c:pt idx="375">
                  <c:v>43255</c:v>
                </c:pt>
                <c:pt idx="376">
                  <c:v>43256</c:v>
                </c:pt>
                <c:pt idx="377">
                  <c:v>43257</c:v>
                </c:pt>
                <c:pt idx="378">
                  <c:v>43258</c:v>
                </c:pt>
                <c:pt idx="379">
                  <c:v>43259</c:v>
                </c:pt>
                <c:pt idx="380">
                  <c:v>43262</c:v>
                </c:pt>
                <c:pt idx="381">
                  <c:v>43263</c:v>
                </c:pt>
                <c:pt idx="382">
                  <c:v>43264</c:v>
                </c:pt>
                <c:pt idx="383">
                  <c:v>43265</c:v>
                </c:pt>
                <c:pt idx="384">
                  <c:v>43266</c:v>
                </c:pt>
                <c:pt idx="385">
                  <c:v>43269</c:v>
                </c:pt>
                <c:pt idx="386">
                  <c:v>43270</c:v>
                </c:pt>
                <c:pt idx="387">
                  <c:v>43271</c:v>
                </c:pt>
                <c:pt idx="388">
                  <c:v>43272</c:v>
                </c:pt>
                <c:pt idx="389">
                  <c:v>43273</c:v>
                </c:pt>
                <c:pt idx="390">
                  <c:v>43276</c:v>
                </c:pt>
                <c:pt idx="391">
                  <c:v>43277</c:v>
                </c:pt>
                <c:pt idx="392">
                  <c:v>43278</c:v>
                </c:pt>
                <c:pt idx="393">
                  <c:v>43279</c:v>
                </c:pt>
                <c:pt idx="394">
                  <c:v>43280</c:v>
                </c:pt>
                <c:pt idx="395">
                  <c:v>43283</c:v>
                </c:pt>
                <c:pt idx="396">
                  <c:v>43284</c:v>
                </c:pt>
                <c:pt idx="397">
                  <c:v>43286</c:v>
                </c:pt>
                <c:pt idx="398">
                  <c:v>43287</c:v>
                </c:pt>
                <c:pt idx="399">
                  <c:v>43290</c:v>
                </c:pt>
                <c:pt idx="400">
                  <c:v>43291</c:v>
                </c:pt>
                <c:pt idx="401">
                  <c:v>43292</c:v>
                </c:pt>
                <c:pt idx="402">
                  <c:v>43293</c:v>
                </c:pt>
                <c:pt idx="403">
                  <c:v>43294</c:v>
                </c:pt>
                <c:pt idx="404">
                  <c:v>43297</c:v>
                </c:pt>
                <c:pt idx="405">
                  <c:v>43298</c:v>
                </c:pt>
                <c:pt idx="406">
                  <c:v>43299</c:v>
                </c:pt>
                <c:pt idx="407">
                  <c:v>43300</c:v>
                </c:pt>
                <c:pt idx="408">
                  <c:v>43301</c:v>
                </c:pt>
                <c:pt idx="409">
                  <c:v>43304</c:v>
                </c:pt>
                <c:pt idx="410">
                  <c:v>43305</c:v>
                </c:pt>
                <c:pt idx="411">
                  <c:v>43306</c:v>
                </c:pt>
                <c:pt idx="412">
                  <c:v>43307</c:v>
                </c:pt>
                <c:pt idx="413">
                  <c:v>43308</c:v>
                </c:pt>
                <c:pt idx="414">
                  <c:v>43311</c:v>
                </c:pt>
                <c:pt idx="415">
                  <c:v>43312</c:v>
                </c:pt>
                <c:pt idx="416">
                  <c:v>43313</c:v>
                </c:pt>
                <c:pt idx="417">
                  <c:v>43314</c:v>
                </c:pt>
                <c:pt idx="418">
                  <c:v>43315</c:v>
                </c:pt>
                <c:pt idx="419">
                  <c:v>43318</c:v>
                </c:pt>
                <c:pt idx="420">
                  <c:v>43319</c:v>
                </c:pt>
                <c:pt idx="421">
                  <c:v>43320</c:v>
                </c:pt>
                <c:pt idx="422">
                  <c:v>43321</c:v>
                </c:pt>
                <c:pt idx="423">
                  <c:v>43322</c:v>
                </c:pt>
                <c:pt idx="424">
                  <c:v>43325</c:v>
                </c:pt>
                <c:pt idx="425">
                  <c:v>43326</c:v>
                </c:pt>
                <c:pt idx="426">
                  <c:v>43327</c:v>
                </c:pt>
                <c:pt idx="427">
                  <c:v>43328</c:v>
                </c:pt>
                <c:pt idx="428">
                  <c:v>43329</c:v>
                </c:pt>
                <c:pt idx="429">
                  <c:v>43332</c:v>
                </c:pt>
                <c:pt idx="430">
                  <c:v>43333</c:v>
                </c:pt>
                <c:pt idx="431">
                  <c:v>43334</c:v>
                </c:pt>
                <c:pt idx="432">
                  <c:v>43335</c:v>
                </c:pt>
                <c:pt idx="433">
                  <c:v>43336</c:v>
                </c:pt>
                <c:pt idx="434">
                  <c:v>43339</c:v>
                </c:pt>
                <c:pt idx="435">
                  <c:v>43340</c:v>
                </c:pt>
                <c:pt idx="436">
                  <c:v>43341</c:v>
                </c:pt>
                <c:pt idx="437">
                  <c:v>43342</c:v>
                </c:pt>
                <c:pt idx="438">
                  <c:v>43343</c:v>
                </c:pt>
                <c:pt idx="439">
                  <c:v>43347</c:v>
                </c:pt>
                <c:pt idx="440">
                  <c:v>43348</c:v>
                </c:pt>
                <c:pt idx="441">
                  <c:v>43349</c:v>
                </c:pt>
                <c:pt idx="442">
                  <c:v>43350</c:v>
                </c:pt>
                <c:pt idx="443">
                  <c:v>43353</c:v>
                </c:pt>
                <c:pt idx="444">
                  <c:v>43354</c:v>
                </c:pt>
                <c:pt idx="445">
                  <c:v>43355</c:v>
                </c:pt>
                <c:pt idx="446">
                  <c:v>43356</c:v>
                </c:pt>
                <c:pt idx="447">
                  <c:v>43357</c:v>
                </c:pt>
                <c:pt idx="448">
                  <c:v>43360</c:v>
                </c:pt>
                <c:pt idx="449">
                  <c:v>43361</c:v>
                </c:pt>
                <c:pt idx="450">
                  <c:v>43362</c:v>
                </c:pt>
                <c:pt idx="451">
                  <c:v>43363</c:v>
                </c:pt>
                <c:pt idx="452">
                  <c:v>43364</c:v>
                </c:pt>
                <c:pt idx="453">
                  <c:v>43367</c:v>
                </c:pt>
                <c:pt idx="454">
                  <c:v>43368</c:v>
                </c:pt>
                <c:pt idx="455">
                  <c:v>43369</c:v>
                </c:pt>
                <c:pt idx="456">
                  <c:v>43370</c:v>
                </c:pt>
                <c:pt idx="457">
                  <c:v>43371</c:v>
                </c:pt>
                <c:pt idx="458">
                  <c:v>43374</c:v>
                </c:pt>
                <c:pt idx="459">
                  <c:v>43375</c:v>
                </c:pt>
                <c:pt idx="460">
                  <c:v>43376</c:v>
                </c:pt>
                <c:pt idx="461">
                  <c:v>43377</c:v>
                </c:pt>
                <c:pt idx="462">
                  <c:v>43378</c:v>
                </c:pt>
                <c:pt idx="463">
                  <c:v>43381</c:v>
                </c:pt>
                <c:pt idx="464">
                  <c:v>43382</c:v>
                </c:pt>
                <c:pt idx="465">
                  <c:v>43383</c:v>
                </c:pt>
                <c:pt idx="466">
                  <c:v>43384</c:v>
                </c:pt>
                <c:pt idx="467">
                  <c:v>43385</c:v>
                </c:pt>
                <c:pt idx="468">
                  <c:v>43388</c:v>
                </c:pt>
                <c:pt idx="469">
                  <c:v>43389</c:v>
                </c:pt>
                <c:pt idx="470">
                  <c:v>43390</c:v>
                </c:pt>
                <c:pt idx="471">
                  <c:v>43391</c:v>
                </c:pt>
                <c:pt idx="472">
                  <c:v>43392</c:v>
                </c:pt>
                <c:pt idx="473">
                  <c:v>43395</c:v>
                </c:pt>
                <c:pt idx="474">
                  <c:v>43396</c:v>
                </c:pt>
                <c:pt idx="475">
                  <c:v>43397</c:v>
                </c:pt>
                <c:pt idx="476">
                  <c:v>43398</c:v>
                </c:pt>
                <c:pt idx="477">
                  <c:v>43399</c:v>
                </c:pt>
                <c:pt idx="478">
                  <c:v>43402</c:v>
                </c:pt>
                <c:pt idx="479">
                  <c:v>43403</c:v>
                </c:pt>
                <c:pt idx="480">
                  <c:v>43404</c:v>
                </c:pt>
                <c:pt idx="481">
                  <c:v>43405</c:v>
                </c:pt>
                <c:pt idx="482">
                  <c:v>43406</c:v>
                </c:pt>
                <c:pt idx="483">
                  <c:v>43409</c:v>
                </c:pt>
                <c:pt idx="484">
                  <c:v>43410</c:v>
                </c:pt>
                <c:pt idx="485">
                  <c:v>43411</c:v>
                </c:pt>
                <c:pt idx="486">
                  <c:v>43412</c:v>
                </c:pt>
                <c:pt idx="487">
                  <c:v>43413</c:v>
                </c:pt>
                <c:pt idx="488">
                  <c:v>43416</c:v>
                </c:pt>
                <c:pt idx="489">
                  <c:v>43417</c:v>
                </c:pt>
                <c:pt idx="490">
                  <c:v>43418</c:v>
                </c:pt>
                <c:pt idx="491">
                  <c:v>43419</c:v>
                </c:pt>
                <c:pt idx="492">
                  <c:v>43420</c:v>
                </c:pt>
                <c:pt idx="493">
                  <c:v>43423</c:v>
                </c:pt>
                <c:pt idx="494">
                  <c:v>43424</c:v>
                </c:pt>
                <c:pt idx="495">
                  <c:v>43425</c:v>
                </c:pt>
                <c:pt idx="496">
                  <c:v>43430</c:v>
                </c:pt>
                <c:pt idx="497">
                  <c:v>43431</c:v>
                </c:pt>
                <c:pt idx="498">
                  <c:v>43432</c:v>
                </c:pt>
                <c:pt idx="499">
                  <c:v>43433</c:v>
                </c:pt>
                <c:pt idx="500">
                  <c:v>43434</c:v>
                </c:pt>
                <c:pt idx="501">
                  <c:v>43437</c:v>
                </c:pt>
                <c:pt idx="502">
                  <c:v>43438</c:v>
                </c:pt>
                <c:pt idx="503">
                  <c:v>43439</c:v>
                </c:pt>
                <c:pt idx="504">
                  <c:v>43440</c:v>
                </c:pt>
                <c:pt idx="505">
                  <c:v>43441</c:v>
                </c:pt>
                <c:pt idx="506">
                  <c:v>43444</c:v>
                </c:pt>
                <c:pt idx="507">
                  <c:v>43445</c:v>
                </c:pt>
                <c:pt idx="508">
                  <c:v>43446</c:v>
                </c:pt>
                <c:pt idx="509">
                  <c:v>43447</c:v>
                </c:pt>
                <c:pt idx="510">
                  <c:v>43448</c:v>
                </c:pt>
                <c:pt idx="511">
                  <c:v>43451</c:v>
                </c:pt>
                <c:pt idx="512">
                  <c:v>43452</c:v>
                </c:pt>
                <c:pt idx="513">
                  <c:v>43453</c:v>
                </c:pt>
                <c:pt idx="514">
                  <c:v>43454</c:v>
                </c:pt>
                <c:pt idx="515">
                  <c:v>43455</c:v>
                </c:pt>
                <c:pt idx="516">
                  <c:v>43458</c:v>
                </c:pt>
                <c:pt idx="517">
                  <c:v>43460</c:v>
                </c:pt>
                <c:pt idx="518">
                  <c:v>43461</c:v>
                </c:pt>
                <c:pt idx="519">
                  <c:v>43462</c:v>
                </c:pt>
                <c:pt idx="520">
                  <c:v>43465</c:v>
                </c:pt>
                <c:pt idx="521">
                  <c:v>43467</c:v>
                </c:pt>
                <c:pt idx="522">
                  <c:v>43468</c:v>
                </c:pt>
                <c:pt idx="523">
                  <c:v>43469</c:v>
                </c:pt>
                <c:pt idx="524">
                  <c:v>43472</c:v>
                </c:pt>
                <c:pt idx="525">
                  <c:v>43473</c:v>
                </c:pt>
                <c:pt idx="526">
                  <c:v>43474</c:v>
                </c:pt>
                <c:pt idx="527">
                  <c:v>43475</c:v>
                </c:pt>
                <c:pt idx="528">
                  <c:v>43476</c:v>
                </c:pt>
                <c:pt idx="529">
                  <c:v>43479</c:v>
                </c:pt>
                <c:pt idx="530">
                  <c:v>43480</c:v>
                </c:pt>
                <c:pt idx="531">
                  <c:v>43481</c:v>
                </c:pt>
                <c:pt idx="532">
                  <c:v>43482</c:v>
                </c:pt>
                <c:pt idx="533">
                  <c:v>43483</c:v>
                </c:pt>
                <c:pt idx="534">
                  <c:v>43487</c:v>
                </c:pt>
                <c:pt idx="535">
                  <c:v>43488</c:v>
                </c:pt>
                <c:pt idx="536">
                  <c:v>43489</c:v>
                </c:pt>
                <c:pt idx="537">
                  <c:v>43490</c:v>
                </c:pt>
                <c:pt idx="538">
                  <c:v>43493</c:v>
                </c:pt>
                <c:pt idx="539">
                  <c:v>43494</c:v>
                </c:pt>
                <c:pt idx="540">
                  <c:v>43495</c:v>
                </c:pt>
                <c:pt idx="541">
                  <c:v>43496</c:v>
                </c:pt>
                <c:pt idx="542">
                  <c:v>43497</c:v>
                </c:pt>
                <c:pt idx="543">
                  <c:v>43500</c:v>
                </c:pt>
                <c:pt idx="544">
                  <c:v>43501</c:v>
                </c:pt>
                <c:pt idx="545">
                  <c:v>43502</c:v>
                </c:pt>
                <c:pt idx="546">
                  <c:v>43503</c:v>
                </c:pt>
                <c:pt idx="547">
                  <c:v>43504</c:v>
                </c:pt>
                <c:pt idx="548">
                  <c:v>43507</c:v>
                </c:pt>
                <c:pt idx="549">
                  <c:v>43508</c:v>
                </c:pt>
                <c:pt idx="550">
                  <c:v>43509</c:v>
                </c:pt>
                <c:pt idx="551">
                  <c:v>43510</c:v>
                </c:pt>
                <c:pt idx="552">
                  <c:v>43511</c:v>
                </c:pt>
                <c:pt idx="553">
                  <c:v>43515</c:v>
                </c:pt>
                <c:pt idx="554">
                  <c:v>43516</c:v>
                </c:pt>
                <c:pt idx="555">
                  <c:v>43517</c:v>
                </c:pt>
                <c:pt idx="556">
                  <c:v>43518</c:v>
                </c:pt>
                <c:pt idx="557">
                  <c:v>43521</c:v>
                </c:pt>
                <c:pt idx="558">
                  <c:v>43522</c:v>
                </c:pt>
                <c:pt idx="559">
                  <c:v>43523</c:v>
                </c:pt>
                <c:pt idx="560">
                  <c:v>43524</c:v>
                </c:pt>
                <c:pt idx="561">
                  <c:v>43525</c:v>
                </c:pt>
                <c:pt idx="562">
                  <c:v>43528</c:v>
                </c:pt>
                <c:pt idx="563">
                  <c:v>43529</c:v>
                </c:pt>
                <c:pt idx="564">
                  <c:v>43530</c:v>
                </c:pt>
                <c:pt idx="565">
                  <c:v>43531</c:v>
                </c:pt>
                <c:pt idx="566">
                  <c:v>43532</c:v>
                </c:pt>
                <c:pt idx="567">
                  <c:v>43535</c:v>
                </c:pt>
                <c:pt idx="568">
                  <c:v>43536</c:v>
                </c:pt>
                <c:pt idx="569">
                  <c:v>43537</c:v>
                </c:pt>
                <c:pt idx="570">
                  <c:v>43538</c:v>
                </c:pt>
                <c:pt idx="571">
                  <c:v>43539</c:v>
                </c:pt>
                <c:pt idx="572">
                  <c:v>43542</c:v>
                </c:pt>
                <c:pt idx="573">
                  <c:v>43543</c:v>
                </c:pt>
                <c:pt idx="574">
                  <c:v>43544</c:v>
                </c:pt>
                <c:pt idx="575">
                  <c:v>43545</c:v>
                </c:pt>
                <c:pt idx="576">
                  <c:v>43546</c:v>
                </c:pt>
                <c:pt idx="577">
                  <c:v>43549</c:v>
                </c:pt>
                <c:pt idx="578">
                  <c:v>43550</c:v>
                </c:pt>
                <c:pt idx="579">
                  <c:v>43551</c:v>
                </c:pt>
                <c:pt idx="580">
                  <c:v>43552</c:v>
                </c:pt>
                <c:pt idx="581">
                  <c:v>43553</c:v>
                </c:pt>
                <c:pt idx="582">
                  <c:v>43556</c:v>
                </c:pt>
                <c:pt idx="583">
                  <c:v>43557</c:v>
                </c:pt>
                <c:pt idx="584">
                  <c:v>43558</c:v>
                </c:pt>
                <c:pt idx="585">
                  <c:v>43559</c:v>
                </c:pt>
                <c:pt idx="586">
                  <c:v>43560</c:v>
                </c:pt>
                <c:pt idx="587">
                  <c:v>43563</c:v>
                </c:pt>
                <c:pt idx="588">
                  <c:v>43564</c:v>
                </c:pt>
                <c:pt idx="589">
                  <c:v>43565</c:v>
                </c:pt>
                <c:pt idx="590">
                  <c:v>43566</c:v>
                </c:pt>
                <c:pt idx="591">
                  <c:v>43567</c:v>
                </c:pt>
                <c:pt idx="592">
                  <c:v>43570</c:v>
                </c:pt>
                <c:pt idx="593">
                  <c:v>43571</c:v>
                </c:pt>
                <c:pt idx="594">
                  <c:v>43572</c:v>
                </c:pt>
                <c:pt idx="595">
                  <c:v>43573</c:v>
                </c:pt>
                <c:pt idx="596">
                  <c:v>43577</c:v>
                </c:pt>
                <c:pt idx="597">
                  <c:v>43578</c:v>
                </c:pt>
                <c:pt idx="598">
                  <c:v>43579</c:v>
                </c:pt>
                <c:pt idx="599">
                  <c:v>43580</c:v>
                </c:pt>
                <c:pt idx="600">
                  <c:v>43581</c:v>
                </c:pt>
                <c:pt idx="601">
                  <c:v>43584</c:v>
                </c:pt>
                <c:pt idx="602">
                  <c:v>43585</c:v>
                </c:pt>
                <c:pt idx="603">
                  <c:v>43586</c:v>
                </c:pt>
                <c:pt idx="604">
                  <c:v>43587</c:v>
                </c:pt>
                <c:pt idx="605">
                  <c:v>43588</c:v>
                </c:pt>
                <c:pt idx="606">
                  <c:v>43591</c:v>
                </c:pt>
                <c:pt idx="607">
                  <c:v>43592</c:v>
                </c:pt>
                <c:pt idx="608">
                  <c:v>43593</c:v>
                </c:pt>
                <c:pt idx="609">
                  <c:v>43594</c:v>
                </c:pt>
                <c:pt idx="610">
                  <c:v>43595</c:v>
                </c:pt>
                <c:pt idx="611">
                  <c:v>43598</c:v>
                </c:pt>
                <c:pt idx="612">
                  <c:v>43599</c:v>
                </c:pt>
                <c:pt idx="613">
                  <c:v>43600</c:v>
                </c:pt>
                <c:pt idx="614">
                  <c:v>43601</c:v>
                </c:pt>
                <c:pt idx="615">
                  <c:v>43602</c:v>
                </c:pt>
                <c:pt idx="616">
                  <c:v>43605</c:v>
                </c:pt>
                <c:pt idx="617">
                  <c:v>43606</c:v>
                </c:pt>
                <c:pt idx="618">
                  <c:v>43607</c:v>
                </c:pt>
                <c:pt idx="619">
                  <c:v>43608</c:v>
                </c:pt>
                <c:pt idx="620">
                  <c:v>43609</c:v>
                </c:pt>
                <c:pt idx="621">
                  <c:v>43613</c:v>
                </c:pt>
                <c:pt idx="622">
                  <c:v>43614</c:v>
                </c:pt>
                <c:pt idx="623">
                  <c:v>43615</c:v>
                </c:pt>
                <c:pt idx="624">
                  <c:v>43616</c:v>
                </c:pt>
                <c:pt idx="625">
                  <c:v>43619</c:v>
                </c:pt>
                <c:pt idx="626">
                  <c:v>43620</c:v>
                </c:pt>
                <c:pt idx="627">
                  <c:v>43621</c:v>
                </c:pt>
                <c:pt idx="628">
                  <c:v>43622</c:v>
                </c:pt>
                <c:pt idx="629">
                  <c:v>43623</c:v>
                </c:pt>
                <c:pt idx="630">
                  <c:v>43626</c:v>
                </c:pt>
                <c:pt idx="631">
                  <c:v>43627</c:v>
                </c:pt>
                <c:pt idx="632">
                  <c:v>43628</c:v>
                </c:pt>
                <c:pt idx="633">
                  <c:v>43629</c:v>
                </c:pt>
                <c:pt idx="634">
                  <c:v>43630</c:v>
                </c:pt>
                <c:pt idx="635">
                  <c:v>43633</c:v>
                </c:pt>
                <c:pt idx="636">
                  <c:v>43634</c:v>
                </c:pt>
                <c:pt idx="637">
                  <c:v>43635</c:v>
                </c:pt>
                <c:pt idx="638">
                  <c:v>43636</c:v>
                </c:pt>
                <c:pt idx="639">
                  <c:v>43637</c:v>
                </c:pt>
                <c:pt idx="640">
                  <c:v>43640</c:v>
                </c:pt>
                <c:pt idx="641">
                  <c:v>43641</c:v>
                </c:pt>
                <c:pt idx="642">
                  <c:v>43642</c:v>
                </c:pt>
                <c:pt idx="643">
                  <c:v>43643</c:v>
                </c:pt>
                <c:pt idx="644">
                  <c:v>43644</c:v>
                </c:pt>
                <c:pt idx="645">
                  <c:v>43647</c:v>
                </c:pt>
                <c:pt idx="646">
                  <c:v>43648</c:v>
                </c:pt>
                <c:pt idx="647">
                  <c:v>43649</c:v>
                </c:pt>
                <c:pt idx="648">
                  <c:v>43651</c:v>
                </c:pt>
                <c:pt idx="649">
                  <c:v>43654</c:v>
                </c:pt>
                <c:pt idx="650">
                  <c:v>43655</c:v>
                </c:pt>
                <c:pt idx="651">
                  <c:v>43656</c:v>
                </c:pt>
                <c:pt idx="652">
                  <c:v>43657</c:v>
                </c:pt>
                <c:pt idx="653">
                  <c:v>43658</c:v>
                </c:pt>
                <c:pt idx="654">
                  <c:v>43661</c:v>
                </c:pt>
                <c:pt idx="655">
                  <c:v>43662</c:v>
                </c:pt>
                <c:pt idx="656">
                  <c:v>43663</c:v>
                </c:pt>
                <c:pt idx="657">
                  <c:v>43664</c:v>
                </c:pt>
                <c:pt idx="658">
                  <c:v>43665</c:v>
                </c:pt>
                <c:pt idx="659">
                  <c:v>43668</c:v>
                </c:pt>
                <c:pt idx="660">
                  <c:v>43669</c:v>
                </c:pt>
                <c:pt idx="661">
                  <c:v>43670</c:v>
                </c:pt>
                <c:pt idx="662">
                  <c:v>43671</c:v>
                </c:pt>
                <c:pt idx="663">
                  <c:v>43672</c:v>
                </c:pt>
                <c:pt idx="664">
                  <c:v>43675</c:v>
                </c:pt>
                <c:pt idx="665">
                  <c:v>43676</c:v>
                </c:pt>
                <c:pt idx="666">
                  <c:v>43677</c:v>
                </c:pt>
                <c:pt idx="667">
                  <c:v>43678</c:v>
                </c:pt>
                <c:pt idx="668">
                  <c:v>43679</c:v>
                </c:pt>
                <c:pt idx="669">
                  <c:v>43682</c:v>
                </c:pt>
                <c:pt idx="670">
                  <c:v>43683</c:v>
                </c:pt>
                <c:pt idx="671">
                  <c:v>43684</c:v>
                </c:pt>
                <c:pt idx="672">
                  <c:v>43685</c:v>
                </c:pt>
                <c:pt idx="673">
                  <c:v>43686</c:v>
                </c:pt>
                <c:pt idx="674">
                  <c:v>43689</c:v>
                </c:pt>
                <c:pt idx="675">
                  <c:v>43690</c:v>
                </c:pt>
                <c:pt idx="676">
                  <c:v>43691</c:v>
                </c:pt>
                <c:pt idx="677">
                  <c:v>43692</c:v>
                </c:pt>
                <c:pt idx="678">
                  <c:v>43693</c:v>
                </c:pt>
                <c:pt idx="679">
                  <c:v>43696</c:v>
                </c:pt>
                <c:pt idx="680">
                  <c:v>43697</c:v>
                </c:pt>
                <c:pt idx="681">
                  <c:v>43698</c:v>
                </c:pt>
                <c:pt idx="682">
                  <c:v>43699</c:v>
                </c:pt>
                <c:pt idx="683">
                  <c:v>43700</c:v>
                </c:pt>
                <c:pt idx="684">
                  <c:v>43703</c:v>
                </c:pt>
                <c:pt idx="685">
                  <c:v>43704</c:v>
                </c:pt>
                <c:pt idx="686">
                  <c:v>43705</c:v>
                </c:pt>
                <c:pt idx="687">
                  <c:v>43706</c:v>
                </c:pt>
                <c:pt idx="688">
                  <c:v>43707</c:v>
                </c:pt>
                <c:pt idx="689">
                  <c:v>43711</c:v>
                </c:pt>
                <c:pt idx="690">
                  <c:v>43712</c:v>
                </c:pt>
                <c:pt idx="691">
                  <c:v>43713</c:v>
                </c:pt>
                <c:pt idx="692">
                  <c:v>43714</c:v>
                </c:pt>
                <c:pt idx="693">
                  <c:v>43717</c:v>
                </c:pt>
                <c:pt idx="694">
                  <c:v>43718</c:v>
                </c:pt>
                <c:pt idx="695">
                  <c:v>43719</c:v>
                </c:pt>
                <c:pt idx="696">
                  <c:v>43720</c:v>
                </c:pt>
                <c:pt idx="697">
                  <c:v>43721</c:v>
                </c:pt>
                <c:pt idx="698">
                  <c:v>43724</c:v>
                </c:pt>
                <c:pt idx="699">
                  <c:v>43725</c:v>
                </c:pt>
                <c:pt idx="700">
                  <c:v>43726</c:v>
                </c:pt>
                <c:pt idx="701">
                  <c:v>43727</c:v>
                </c:pt>
                <c:pt idx="702">
                  <c:v>43728</c:v>
                </c:pt>
                <c:pt idx="703">
                  <c:v>43731</c:v>
                </c:pt>
                <c:pt idx="704">
                  <c:v>43732</c:v>
                </c:pt>
                <c:pt idx="705">
                  <c:v>43733</c:v>
                </c:pt>
                <c:pt idx="706">
                  <c:v>43734</c:v>
                </c:pt>
                <c:pt idx="707">
                  <c:v>43735</c:v>
                </c:pt>
                <c:pt idx="708">
                  <c:v>43738</c:v>
                </c:pt>
                <c:pt idx="709">
                  <c:v>43739</c:v>
                </c:pt>
                <c:pt idx="710">
                  <c:v>43740</c:v>
                </c:pt>
                <c:pt idx="711">
                  <c:v>43741</c:v>
                </c:pt>
                <c:pt idx="712">
                  <c:v>43742</c:v>
                </c:pt>
                <c:pt idx="713">
                  <c:v>43745</c:v>
                </c:pt>
                <c:pt idx="714">
                  <c:v>43746</c:v>
                </c:pt>
                <c:pt idx="715">
                  <c:v>43747</c:v>
                </c:pt>
                <c:pt idx="716">
                  <c:v>43748</c:v>
                </c:pt>
                <c:pt idx="717">
                  <c:v>43749</c:v>
                </c:pt>
                <c:pt idx="718">
                  <c:v>43753</c:v>
                </c:pt>
                <c:pt idx="719">
                  <c:v>43754</c:v>
                </c:pt>
                <c:pt idx="720">
                  <c:v>43755</c:v>
                </c:pt>
                <c:pt idx="721">
                  <c:v>43756</c:v>
                </c:pt>
                <c:pt idx="722">
                  <c:v>43759</c:v>
                </c:pt>
                <c:pt idx="723">
                  <c:v>43760</c:v>
                </c:pt>
                <c:pt idx="724">
                  <c:v>43761</c:v>
                </c:pt>
                <c:pt idx="725">
                  <c:v>43762</c:v>
                </c:pt>
                <c:pt idx="726">
                  <c:v>43763</c:v>
                </c:pt>
                <c:pt idx="727">
                  <c:v>43766</c:v>
                </c:pt>
                <c:pt idx="728">
                  <c:v>43767</c:v>
                </c:pt>
                <c:pt idx="729">
                  <c:v>43768</c:v>
                </c:pt>
                <c:pt idx="730">
                  <c:v>43769</c:v>
                </c:pt>
                <c:pt idx="731">
                  <c:v>43770</c:v>
                </c:pt>
                <c:pt idx="732">
                  <c:v>43773</c:v>
                </c:pt>
                <c:pt idx="733">
                  <c:v>43774</c:v>
                </c:pt>
                <c:pt idx="734">
                  <c:v>43775</c:v>
                </c:pt>
                <c:pt idx="735">
                  <c:v>43776</c:v>
                </c:pt>
                <c:pt idx="736">
                  <c:v>43777</c:v>
                </c:pt>
                <c:pt idx="737">
                  <c:v>43781</c:v>
                </c:pt>
                <c:pt idx="738">
                  <c:v>43782</c:v>
                </c:pt>
                <c:pt idx="739">
                  <c:v>43783</c:v>
                </c:pt>
                <c:pt idx="740">
                  <c:v>43784</c:v>
                </c:pt>
                <c:pt idx="741">
                  <c:v>43787</c:v>
                </c:pt>
                <c:pt idx="742">
                  <c:v>43788</c:v>
                </c:pt>
                <c:pt idx="743">
                  <c:v>43789</c:v>
                </c:pt>
                <c:pt idx="744">
                  <c:v>43790</c:v>
                </c:pt>
                <c:pt idx="745">
                  <c:v>43791</c:v>
                </c:pt>
                <c:pt idx="746">
                  <c:v>43794</c:v>
                </c:pt>
                <c:pt idx="747">
                  <c:v>43795</c:v>
                </c:pt>
                <c:pt idx="748">
                  <c:v>43796</c:v>
                </c:pt>
                <c:pt idx="749">
                  <c:v>43801</c:v>
                </c:pt>
                <c:pt idx="750">
                  <c:v>43802</c:v>
                </c:pt>
                <c:pt idx="751">
                  <c:v>43803</c:v>
                </c:pt>
                <c:pt idx="752">
                  <c:v>43804</c:v>
                </c:pt>
                <c:pt idx="753">
                  <c:v>43805</c:v>
                </c:pt>
                <c:pt idx="754">
                  <c:v>43808</c:v>
                </c:pt>
                <c:pt idx="755">
                  <c:v>43809</c:v>
                </c:pt>
                <c:pt idx="756">
                  <c:v>43810</c:v>
                </c:pt>
                <c:pt idx="757">
                  <c:v>43811</c:v>
                </c:pt>
                <c:pt idx="758">
                  <c:v>43812</c:v>
                </c:pt>
                <c:pt idx="759">
                  <c:v>43815</c:v>
                </c:pt>
                <c:pt idx="760">
                  <c:v>43816</c:v>
                </c:pt>
                <c:pt idx="761">
                  <c:v>43817</c:v>
                </c:pt>
                <c:pt idx="762">
                  <c:v>43818</c:v>
                </c:pt>
                <c:pt idx="763">
                  <c:v>43819</c:v>
                </c:pt>
                <c:pt idx="764">
                  <c:v>43822</c:v>
                </c:pt>
                <c:pt idx="765">
                  <c:v>43823</c:v>
                </c:pt>
                <c:pt idx="766">
                  <c:v>43825</c:v>
                </c:pt>
                <c:pt idx="767">
                  <c:v>43826</c:v>
                </c:pt>
                <c:pt idx="768">
                  <c:v>43829</c:v>
                </c:pt>
                <c:pt idx="769">
                  <c:v>43830</c:v>
                </c:pt>
                <c:pt idx="770">
                  <c:v>43832</c:v>
                </c:pt>
                <c:pt idx="771">
                  <c:v>43833</c:v>
                </c:pt>
                <c:pt idx="772">
                  <c:v>43836</c:v>
                </c:pt>
                <c:pt idx="773">
                  <c:v>43837</c:v>
                </c:pt>
                <c:pt idx="774">
                  <c:v>43838</c:v>
                </c:pt>
                <c:pt idx="775">
                  <c:v>43839</c:v>
                </c:pt>
                <c:pt idx="776">
                  <c:v>43840</c:v>
                </c:pt>
              </c:numCache>
            </c:numRef>
          </c:cat>
          <c:val>
            <c:numRef>
              <c:f>Cover!$B$4:$B$780</c:f>
              <c:numCache>
                <c:formatCode>0.00</c:formatCode>
                <c:ptCount val="777"/>
                <c:pt idx="0">
                  <c:v>37.015000000000001</c:v>
                </c:pt>
                <c:pt idx="1">
                  <c:v>37.01</c:v>
                </c:pt>
                <c:pt idx="2">
                  <c:v>36.99</c:v>
                </c:pt>
                <c:pt idx="3">
                  <c:v>37.119999999999997</c:v>
                </c:pt>
                <c:pt idx="4">
                  <c:v>37.43</c:v>
                </c:pt>
                <c:pt idx="5">
                  <c:v>36.76</c:v>
                </c:pt>
                <c:pt idx="6">
                  <c:v>36.44</c:v>
                </c:pt>
                <c:pt idx="7">
                  <c:v>36.47</c:v>
                </c:pt>
                <c:pt idx="8">
                  <c:v>36.28</c:v>
                </c:pt>
                <c:pt idx="9">
                  <c:v>36.42</c:v>
                </c:pt>
                <c:pt idx="10">
                  <c:v>36.24</c:v>
                </c:pt>
                <c:pt idx="11">
                  <c:v>36.24</c:v>
                </c:pt>
                <c:pt idx="12">
                  <c:v>36.06</c:v>
                </c:pt>
                <c:pt idx="13">
                  <c:v>35.56</c:v>
                </c:pt>
                <c:pt idx="14">
                  <c:v>34.79</c:v>
                </c:pt>
                <c:pt idx="15">
                  <c:v>33.54</c:v>
                </c:pt>
                <c:pt idx="16">
                  <c:v>33.35</c:v>
                </c:pt>
                <c:pt idx="17">
                  <c:v>33.869999999999997</c:v>
                </c:pt>
                <c:pt idx="18">
                  <c:v>33.36</c:v>
                </c:pt>
                <c:pt idx="19">
                  <c:v>33.020000000000003</c:v>
                </c:pt>
                <c:pt idx="20">
                  <c:v>32.92</c:v>
                </c:pt>
                <c:pt idx="21">
                  <c:v>33.07</c:v>
                </c:pt>
                <c:pt idx="22">
                  <c:v>33.71</c:v>
                </c:pt>
                <c:pt idx="23">
                  <c:v>33.72</c:v>
                </c:pt>
                <c:pt idx="24">
                  <c:v>33.479999999999997</c:v>
                </c:pt>
                <c:pt idx="25">
                  <c:v>33.99</c:v>
                </c:pt>
                <c:pt idx="26">
                  <c:v>34.14</c:v>
                </c:pt>
                <c:pt idx="27">
                  <c:v>34.5</c:v>
                </c:pt>
                <c:pt idx="28">
                  <c:v>34.57</c:v>
                </c:pt>
                <c:pt idx="29">
                  <c:v>34.1</c:v>
                </c:pt>
                <c:pt idx="30">
                  <c:v>34.06</c:v>
                </c:pt>
                <c:pt idx="31">
                  <c:v>34.08</c:v>
                </c:pt>
                <c:pt idx="32">
                  <c:v>33.94</c:v>
                </c:pt>
                <c:pt idx="33">
                  <c:v>33.65</c:v>
                </c:pt>
                <c:pt idx="34">
                  <c:v>33.630000000000003</c:v>
                </c:pt>
                <c:pt idx="35">
                  <c:v>33.78</c:v>
                </c:pt>
                <c:pt idx="36">
                  <c:v>33.369999999999997</c:v>
                </c:pt>
                <c:pt idx="37">
                  <c:v>32.97</c:v>
                </c:pt>
                <c:pt idx="38">
                  <c:v>32.770000000000003</c:v>
                </c:pt>
                <c:pt idx="39">
                  <c:v>31.96</c:v>
                </c:pt>
                <c:pt idx="40">
                  <c:v>32.200000000000003</c:v>
                </c:pt>
                <c:pt idx="41">
                  <c:v>32.659999999999997</c:v>
                </c:pt>
                <c:pt idx="42">
                  <c:v>32.94</c:v>
                </c:pt>
                <c:pt idx="43">
                  <c:v>32.21</c:v>
                </c:pt>
                <c:pt idx="44">
                  <c:v>32.79</c:v>
                </c:pt>
                <c:pt idx="45">
                  <c:v>32.65</c:v>
                </c:pt>
                <c:pt idx="46">
                  <c:v>33.04</c:v>
                </c:pt>
                <c:pt idx="47">
                  <c:v>33.019999999999996</c:v>
                </c:pt>
                <c:pt idx="48">
                  <c:v>32.96</c:v>
                </c:pt>
                <c:pt idx="49">
                  <c:v>32.520000000000003</c:v>
                </c:pt>
                <c:pt idx="50">
                  <c:v>32.49</c:v>
                </c:pt>
                <c:pt idx="51">
                  <c:v>32.29</c:v>
                </c:pt>
                <c:pt idx="52">
                  <c:v>31.87</c:v>
                </c:pt>
                <c:pt idx="53">
                  <c:v>31.240000000000002</c:v>
                </c:pt>
                <c:pt idx="54">
                  <c:v>31.020000000000003</c:v>
                </c:pt>
                <c:pt idx="55">
                  <c:v>31.07</c:v>
                </c:pt>
                <c:pt idx="56">
                  <c:v>30.42</c:v>
                </c:pt>
                <c:pt idx="57">
                  <c:v>30.490000000000002</c:v>
                </c:pt>
                <c:pt idx="58">
                  <c:v>30.450000000000003</c:v>
                </c:pt>
                <c:pt idx="59">
                  <c:v>31.79</c:v>
                </c:pt>
                <c:pt idx="60">
                  <c:v>32.590000000000003</c:v>
                </c:pt>
                <c:pt idx="61">
                  <c:v>31.98</c:v>
                </c:pt>
                <c:pt idx="62">
                  <c:v>32.380000000000003</c:v>
                </c:pt>
                <c:pt idx="63">
                  <c:v>32.270000000000003</c:v>
                </c:pt>
                <c:pt idx="64">
                  <c:v>31.729999999999997</c:v>
                </c:pt>
                <c:pt idx="65">
                  <c:v>31.54</c:v>
                </c:pt>
                <c:pt idx="66">
                  <c:v>31.11</c:v>
                </c:pt>
                <c:pt idx="67">
                  <c:v>30.68</c:v>
                </c:pt>
                <c:pt idx="68">
                  <c:v>30.12</c:v>
                </c:pt>
                <c:pt idx="69">
                  <c:v>30.3</c:v>
                </c:pt>
                <c:pt idx="70">
                  <c:v>30.22</c:v>
                </c:pt>
                <c:pt idx="71">
                  <c:v>30.26</c:v>
                </c:pt>
                <c:pt idx="72">
                  <c:v>30.3</c:v>
                </c:pt>
                <c:pt idx="73">
                  <c:v>30.74</c:v>
                </c:pt>
                <c:pt idx="74">
                  <c:v>31.14</c:v>
                </c:pt>
                <c:pt idx="75">
                  <c:v>31.520000000000003</c:v>
                </c:pt>
                <c:pt idx="76">
                  <c:v>31.22</c:v>
                </c:pt>
                <c:pt idx="77">
                  <c:v>30.23</c:v>
                </c:pt>
                <c:pt idx="78">
                  <c:v>30.04</c:v>
                </c:pt>
                <c:pt idx="79">
                  <c:v>30.22</c:v>
                </c:pt>
                <c:pt idx="80">
                  <c:v>29.96</c:v>
                </c:pt>
                <c:pt idx="81">
                  <c:v>29.76</c:v>
                </c:pt>
                <c:pt idx="82">
                  <c:v>29.53</c:v>
                </c:pt>
                <c:pt idx="83">
                  <c:v>29.17</c:v>
                </c:pt>
                <c:pt idx="84">
                  <c:v>29.18</c:v>
                </c:pt>
                <c:pt idx="85">
                  <c:v>29.58</c:v>
                </c:pt>
                <c:pt idx="86">
                  <c:v>29.37</c:v>
                </c:pt>
                <c:pt idx="87">
                  <c:v>29.62</c:v>
                </c:pt>
                <c:pt idx="88">
                  <c:v>29.35</c:v>
                </c:pt>
                <c:pt idx="89">
                  <c:v>29.07</c:v>
                </c:pt>
                <c:pt idx="90">
                  <c:v>29.24</c:v>
                </c:pt>
                <c:pt idx="91">
                  <c:v>29.315000000000001</c:v>
                </c:pt>
                <c:pt idx="92">
                  <c:v>29.925000000000001</c:v>
                </c:pt>
                <c:pt idx="93">
                  <c:v>29.265000000000001</c:v>
                </c:pt>
                <c:pt idx="94">
                  <c:v>29.704999999999998</c:v>
                </c:pt>
                <c:pt idx="95">
                  <c:v>30.045000000000002</c:v>
                </c:pt>
                <c:pt idx="96">
                  <c:v>30.065000000000001</c:v>
                </c:pt>
                <c:pt idx="97">
                  <c:v>29.815000000000001</c:v>
                </c:pt>
                <c:pt idx="98">
                  <c:v>29.704999999999998</c:v>
                </c:pt>
                <c:pt idx="99">
                  <c:v>30.035</c:v>
                </c:pt>
                <c:pt idx="100">
                  <c:v>29.824999999999999</c:v>
                </c:pt>
                <c:pt idx="101">
                  <c:v>29.574999999999999</c:v>
                </c:pt>
                <c:pt idx="102">
                  <c:v>30.015000000000001</c:v>
                </c:pt>
                <c:pt idx="103">
                  <c:v>30.745000000000001</c:v>
                </c:pt>
                <c:pt idx="104">
                  <c:v>30.684999999999999</c:v>
                </c:pt>
                <c:pt idx="105">
                  <c:v>30.625</c:v>
                </c:pt>
                <c:pt idx="106">
                  <c:v>31.024999999999999</c:v>
                </c:pt>
                <c:pt idx="107">
                  <c:v>31.065000000000001</c:v>
                </c:pt>
                <c:pt idx="108">
                  <c:v>31.015000000000001</c:v>
                </c:pt>
                <c:pt idx="109">
                  <c:v>30.405000000000001</c:v>
                </c:pt>
                <c:pt idx="110">
                  <c:v>30.614999999999998</c:v>
                </c:pt>
                <c:pt idx="111">
                  <c:v>30.965</c:v>
                </c:pt>
                <c:pt idx="112">
                  <c:v>31.145</c:v>
                </c:pt>
                <c:pt idx="113">
                  <c:v>31.135000000000002</c:v>
                </c:pt>
                <c:pt idx="114">
                  <c:v>31.274999999999999</c:v>
                </c:pt>
                <c:pt idx="115">
                  <c:v>30.565000000000001</c:v>
                </c:pt>
                <c:pt idx="116">
                  <c:v>31.164999999999999</c:v>
                </c:pt>
                <c:pt idx="117">
                  <c:v>31.065000000000001</c:v>
                </c:pt>
                <c:pt idx="118">
                  <c:v>30.465</c:v>
                </c:pt>
                <c:pt idx="119">
                  <c:v>30.405000000000001</c:v>
                </c:pt>
                <c:pt idx="120">
                  <c:v>30.164999999999999</c:v>
                </c:pt>
                <c:pt idx="121">
                  <c:v>29.725000000000001</c:v>
                </c:pt>
                <c:pt idx="122">
                  <c:v>29.545000000000002</c:v>
                </c:pt>
                <c:pt idx="123">
                  <c:v>29.465</c:v>
                </c:pt>
                <c:pt idx="124">
                  <c:v>29.375</c:v>
                </c:pt>
                <c:pt idx="125">
                  <c:v>29.135000000000002</c:v>
                </c:pt>
                <c:pt idx="126">
                  <c:v>29.434999999999999</c:v>
                </c:pt>
                <c:pt idx="127">
                  <c:v>29.515000000000001</c:v>
                </c:pt>
                <c:pt idx="128">
                  <c:v>29.86</c:v>
                </c:pt>
                <c:pt idx="129">
                  <c:v>30.6</c:v>
                </c:pt>
                <c:pt idx="130">
                  <c:v>31.04</c:v>
                </c:pt>
                <c:pt idx="131">
                  <c:v>30.69</c:v>
                </c:pt>
                <c:pt idx="132">
                  <c:v>30.84</c:v>
                </c:pt>
                <c:pt idx="133">
                  <c:v>30.84</c:v>
                </c:pt>
                <c:pt idx="134">
                  <c:v>31.740000000000002</c:v>
                </c:pt>
                <c:pt idx="135">
                  <c:v>32.11</c:v>
                </c:pt>
                <c:pt idx="136">
                  <c:v>31.82</c:v>
                </c:pt>
                <c:pt idx="137">
                  <c:v>31.02</c:v>
                </c:pt>
                <c:pt idx="138">
                  <c:v>30.725000000000001</c:v>
                </c:pt>
                <c:pt idx="139">
                  <c:v>30.425000000000001</c:v>
                </c:pt>
                <c:pt idx="140">
                  <c:v>30.484999999999999</c:v>
                </c:pt>
                <c:pt idx="141">
                  <c:v>30.395</c:v>
                </c:pt>
                <c:pt idx="142">
                  <c:v>31.204999999999998</c:v>
                </c:pt>
                <c:pt idx="143">
                  <c:v>31.244999999999997</c:v>
                </c:pt>
                <c:pt idx="144">
                  <c:v>31.67</c:v>
                </c:pt>
                <c:pt idx="145">
                  <c:v>32.18</c:v>
                </c:pt>
                <c:pt idx="146">
                  <c:v>32.880000000000003</c:v>
                </c:pt>
                <c:pt idx="147">
                  <c:v>32.49</c:v>
                </c:pt>
                <c:pt idx="148">
                  <c:v>32.15</c:v>
                </c:pt>
                <c:pt idx="149">
                  <c:v>32.1</c:v>
                </c:pt>
                <c:pt idx="150">
                  <c:v>32.93</c:v>
                </c:pt>
                <c:pt idx="151">
                  <c:v>33.06</c:v>
                </c:pt>
                <c:pt idx="152">
                  <c:v>32.770000000000003</c:v>
                </c:pt>
                <c:pt idx="153">
                  <c:v>32.32</c:v>
                </c:pt>
                <c:pt idx="154">
                  <c:v>32.49</c:v>
                </c:pt>
                <c:pt idx="155">
                  <c:v>32.26</c:v>
                </c:pt>
                <c:pt idx="156">
                  <c:v>32.42</c:v>
                </c:pt>
                <c:pt idx="157">
                  <c:v>32.71</c:v>
                </c:pt>
                <c:pt idx="158">
                  <c:v>33.22</c:v>
                </c:pt>
                <c:pt idx="159">
                  <c:v>33.049999999999997</c:v>
                </c:pt>
                <c:pt idx="160">
                  <c:v>32.86</c:v>
                </c:pt>
                <c:pt idx="161">
                  <c:v>32.75</c:v>
                </c:pt>
                <c:pt idx="162">
                  <c:v>32.979999999999997</c:v>
                </c:pt>
                <c:pt idx="163">
                  <c:v>33.1</c:v>
                </c:pt>
                <c:pt idx="164">
                  <c:v>33.86</c:v>
                </c:pt>
                <c:pt idx="165">
                  <c:v>33.96</c:v>
                </c:pt>
                <c:pt idx="166">
                  <c:v>33.22</c:v>
                </c:pt>
                <c:pt idx="167">
                  <c:v>33.51</c:v>
                </c:pt>
                <c:pt idx="168">
                  <c:v>32.729999999999997</c:v>
                </c:pt>
                <c:pt idx="169">
                  <c:v>32.94</c:v>
                </c:pt>
                <c:pt idx="170">
                  <c:v>32.83</c:v>
                </c:pt>
                <c:pt idx="171">
                  <c:v>33.119999999999997</c:v>
                </c:pt>
                <c:pt idx="172">
                  <c:v>33.44</c:v>
                </c:pt>
                <c:pt idx="173">
                  <c:v>33.04</c:v>
                </c:pt>
                <c:pt idx="174">
                  <c:v>32.880000000000003</c:v>
                </c:pt>
                <c:pt idx="175">
                  <c:v>32.67</c:v>
                </c:pt>
                <c:pt idx="176">
                  <c:v>31.96</c:v>
                </c:pt>
                <c:pt idx="177">
                  <c:v>32.1</c:v>
                </c:pt>
                <c:pt idx="178">
                  <c:v>32.46</c:v>
                </c:pt>
                <c:pt idx="179">
                  <c:v>32.86</c:v>
                </c:pt>
                <c:pt idx="180">
                  <c:v>33.049999999999997</c:v>
                </c:pt>
                <c:pt idx="181">
                  <c:v>33.31</c:v>
                </c:pt>
                <c:pt idx="182">
                  <c:v>33.97</c:v>
                </c:pt>
                <c:pt idx="183">
                  <c:v>34.03</c:v>
                </c:pt>
                <c:pt idx="184">
                  <c:v>33.86</c:v>
                </c:pt>
                <c:pt idx="185">
                  <c:v>33.840000000000003</c:v>
                </c:pt>
                <c:pt idx="186">
                  <c:v>33.53</c:v>
                </c:pt>
                <c:pt idx="187">
                  <c:v>33.58</c:v>
                </c:pt>
                <c:pt idx="188">
                  <c:v>33.96</c:v>
                </c:pt>
                <c:pt idx="189">
                  <c:v>34.67</c:v>
                </c:pt>
                <c:pt idx="190">
                  <c:v>34.44</c:v>
                </c:pt>
                <c:pt idx="191">
                  <c:v>34.549999999999997</c:v>
                </c:pt>
                <c:pt idx="192">
                  <c:v>34.43</c:v>
                </c:pt>
                <c:pt idx="193">
                  <c:v>33.93</c:v>
                </c:pt>
                <c:pt idx="194">
                  <c:v>34.130000000000003</c:v>
                </c:pt>
                <c:pt idx="195">
                  <c:v>34.18</c:v>
                </c:pt>
                <c:pt idx="196">
                  <c:v>33.83</c:v>
                </c:pt>
                <c:pt idx="197">
                  <c:v>33.83</c:v>
                </c:pt>
                <c:pt idx="198">
                  <c:v>33.56</c:v>
                </c:pt>
                <c:pt idx="199">
                  <c:v>33.19</c:v>
                </c:pt>
                <c:pt idx="200">
                  <c:v>33.520000000000003</c:v>
                </c:pt>
                <c:pt idx="201">
                  <c:v>33.67</c:v>
                </c:pt>
                <c:pt idx="202">
                  <c:v>33.1</c:v>
                </c:pt>
                <c:pt idx="203">
                  <c:v>32.49</c:v>
                </c:pt>
                <c:pt idx="204">
                  <c:v>32.28</c:v>
                </c:pt>
                <c:pt idx="205">
                  <c:v>31.729999999999997</c:v>
                </c:pt>
                <c:pt idx="206">
                  <c:v>31.645000000000003</c:v>
                </c:pt>
                <c:pt idx="207">
                  <c:v>31.215000000000003</c:v>
                </c:pt>
                <c:pt idx="208">
                  <c:v>31.195</c:v>
                </c:pt>
                <c:pt idx="209">
                  <c:v>31.145000000000003</c:v>
                </c:pt>
                <c:pt idx="210">
                  <c:v>31.375</c:v>
                </c:pt>
                <c:pt idx="211">
                  <c:v>31.854999999999997</c:v>
                </c:pt>
                <c:pt idx="212">
                  <c:v>31.625</c:v>
                </c:pt>
                <c:pt idx="213">
                  <c:v>31.575000000000003</c:v>
                </c:pt>
                <c:pt idx="214">
                  <c:v>31.734999999999999</c:v>
                </c:pt>
                <c:pt idx="215">
                  <c:v>31.774999999999999</c:v>
                </c:pt>
                <c:pt idx="216">
                  <c:v>31.905000000000001</c:v>
                </c:pt>
                <c:pt idx="217">
                  <c:v>32.314999999999998</c:v>
                </c:pt>
                <c:pt idx="218">
                  <c:v>32.215000000000003</c:v>
                </c:pt>
                <c:pt idx="219">
                  <c:v>32.215000000000003</c:v>
                </c:pt>
                <c:pt idx="220">
                  <c:v>32.034999999999997</c:v>
                </c:pt>
                <c:pt idx="221">
                  <c:v>32.454999999999998</c:v>
                </c:pt>
                <c:pt idx="222">
                  <c:v>32.784999999999997</c:v>
                </c:pt>
                <c:pt idx="223">
                  <c:v>33.255000000000003</c:v>
                </c:pt>
                <c:pt idx="224">
                  <c:v>32.965000000000003</c:v>
                </c:pt>
                <c:pt idx="225">
                  <c:v>32.884999999999998</c:v>
                </c:pt>
                <c:pt idx="226">
                  <c:v>33.125</c:v>
                </c:pt>
                <c:pt idx="227">
                  <c:v>33.465000000000003</c:v>
                </c:pt>
                <c:pt idx="228">
                  <c:v>33.305</c:v>
                </c:pt>
                <c:pt idx="229">
                  <c:v>33.375</c:v>
                </c:pt>
                <c:pt idx="230">
                  <c:v>33.524999999999999</c:v>
                </c:pt>
                <c:pt idx="231">
                  <c:v>33.484999999999999</c:v>
                </c:pt>
                <c:pt idx="232">
                  <c:v>33.045000000000002</c:v>
                </c:pt>
                <c:pt idx="233">
                  <c:v>33.354999999999997</c:v>
                </c:pt>
                <c:pt idx="234">
                  <c:v>34.145000000000003</c:v>
                </c:pt>
                <c:pt idx="235">
                  <c:v>34.494999999999997</c:v>
                </c:pt>
                <c:pt idx="236">
                  <c:v>34.265000000000001</c:v>
                </c:pt>
                <c:pt idx="237">
                  <c:v>33.935000000000002</c:v>
                </c:pt>
                <c:pt idx="238">
                  <c:v>33.454999999999998</c:v>
                </c:pt>
                <c:pt idx="239">
                  <c:v>33.134999999999998</c:v>
                </c:pt>
                <c:pt idx="240">
                  <c:v>33.875</c:v>
                </c:pt>
                <c:pt idx="241">
                  <c:v>33.555</c:v>
                </c:pt>
                <c:pt idx="242">
                  <c:v>33.564999999999998</c:v>
                </c:pt>
                <c:pt idx="243">
                  <c:v>33.075000000000003</c:v>
                </c:pt>
                <c:pt idx="244">
                  <c:v>33.295000000000002</c:v>
                </c:pt>
                <c:pt idx="245">
                  <c:v>33.174999999999997</c:v>
                </c:pt>
                <c:pt idx="246">
                  <c:v>32.6</c:v>
                </c:pt>
                <c:pt idx="247">
                  <c:v>33</c:v>
                </c:pt>
                <c:pt idx="248">
                  <c:v>32.950000000000003</c:v>
                </c:pt>
                <c:pt idx="249">
                  <c:v>32.75</c:v>
                </c:pt>
                <c:pt idx="250">
                  <c:v>32.69</c:v>
                </c:pt>
                <c:pt idx="251">
                  <c:v>32.44</c:v>
                </c:pt>
                <c:pt idx="252">
                  <c:v>32.5</c:v>
                </c:pt>
                <c:pt idx="253">
                  <c:v>32.17</c:v>
                </c:pt>
                <c:pt idx="254">
                  <c:v>32.33</c:v>
                </c:pt>
                <c:pt idx="255">
                  <c:v>32.619999999999997</c:v>
                </c:pt>
                <c:pt idx="256">
                  <c:v>32.46</c:v>
                </c:pt>
                <c:pt idx="257">
                  <c:v>32.450000000000003</c:v>
                </c:pt>
                <c:pt idx="258">
                  <c:v>32.21</c:v>
                </c:pt>
                <c:pt idx="259">
                  <c:v>32.18</c:v>
                </c:pt>
                <c:pt idx="260">
                  <c:v>32.409999999999997</c:v>
                </c:pt>
                <c:pt idx="261">
                  <c:v>32.270000000000003</c:v>
                </c:pt>
                <c:pt idx="262">
                  <c:v>32.47</c:v>
                </c:pt>
                <c:pt idx="263">
                  <c:v>32.21</c:v>
                </c:pt>
                <c:pt idx="264">
                  <c:v>31.795000000000002</c:v>
                </c:pt>
                <c:pt idx="265">
                  <c:v>31.835000000000001</c:v>
                </c:pt>
                <c:pt idx="266">
                  <c:v>32.325000000000003</c:v>
                </c:pt>
                <c:pt idx="267">
                  <c:v>32.195</c:v>
                </c:pt>
                <c:pt idx="268">
                  <c:v>31.625</c:v>
                </c:pt>
                <c:pt idx="269">
                  <c:v>32.204999999999998</c:v>
                </c:pt>
                <c:pt idx="270">
                  <c:v>32.125</c:v>
                </c:pt>
                <c:pt idx="271">
                  <c:v>32.474999999999994</c:v>
                </c:pt>
                <c:pt idx="272">
                  <c:v>32.445</c:v>
                </c:pt>
                <c:pt idx="273">
                  <c:v>32.335000000000001</c:v>
                </c:pt>
                <c:pt idx="274">
                  <c:v>32.115000000000002</c:v>
                </c:pt>
                <c:pt idx="275">
                  <c:v>32.275000000000006</c:v>
                </c:pt>
                <c:pt idx="276">
                  <c:v>32.025000000000006</c:v>
                </c:pt>
                <c:pt idx="277">
                  <c:v>31.725000000000001</c:v>
                </c:pt>
                <c:pt idx="278">
                  <c:v>31.705000000000002</c:v>
                </c:pt>
                <c:pt idx="279">
                  <c:v>31.365000000000002</c:v>
                </c:pt>
                <c:pt idx="280">
                  <c:v>31.085000000000001</c:v>
                </c:pt>
                <c:pt idx="281">
                  <c:v>30.805</c:v>
                </c:pt>
                <c:pt idx="282">
                  <c:v>30.880000000000003</c:v>
                </c:pt>
                <c:pt idx="283">
                  <c:v>30.759999999999998</c:v>
                </c:pt>
                <c:pt idx="284">
                  <c:v>31.119999999999997</c:v>
                </c:pt>
                <c:pt idx="285">
                  <c:v>31.28</c:v>
                </c:pt>
                <c:pt idx="286">
                  <c:v>31.1</c:v>
                </c:pt>
                <c:pt idx="287">
                  <c:v>31.39</c:v>
                </c:pt>
                <c:pt idx="288">
                  <c:v>31.47</c:v>
                </c:pt>
                <c:pt idx="289">
                  <c:v>31.68</c:v>
                </c:pt>
                <c:pt idx="290">
                  <c:v>31.67</c:v>
                </c:pt>
                <c:pt idx="291">
                  <c:v>31.5</c:v>
                </c:pt>
                <c:pt idx="292">
                  <c:v>30.984999999999999</c:v>
                </c:pt>
                <c:pt idx="293">
                  <c:v>30.975000000000001</c:v>
                </c:pt>
                <c:pt idx="294">
                  <c:v>31.634999999999998</c:v>
                </c:pt>
                <c:pt idx="295">
                  <c:v>31.035</c:v>
                </c:pt>
                <c:pt idx="296">
                  <c:v>30.685000000000002</c:v>
                </c:pt>
                <c:pt idx="297">
                  <c:v>30.435000000000002</c:v>
                </c:pt>
                <c:pt idx="298">
                  <c:v>30.325000000000003</c:v>
                </c:pt>
                <c:pt idx="299">
                  <c:v>30.045000000000002</c:v>
                </c:pt>
                <c:pt idx="300">
                  <c:v>30.274999999999999</c:v>
                </c:pt>
                <c:pt idx="301">
                  <c:v>30.174999999999997</c:v>
                </c:pt>
                <c:pt idx="302">
                  <c:v>30.015000000000001</c:v>
                </c:pt>
                <c:pt idx="303">
                  <c:v>30.21</c:v>
                </c:pt>
                <c:pt idx="304">
                  <c:v>30.42</c:v>
                </c:pt>
                <c:pt idx="305">
                  <c:v>30.39</c:v>
                </c:pt>
                <c:pt idx="306">
                  <c:v>30.71</c:v>
                </c:pt>
                <c:pt idx="307">
                  <c:v>30.97</c:v>
                </c:pt>
                <c:pt idx="308">
                  <c:v>30.54</c:v>
                </c:pt>
                <c:pt idx="309">
                  <c:v>30.58</c:v>
                </c:pt>
                <c:pt idx="310">
                  <c:v>30.740000000000002</c:v>
                </c:pt>
                <c:pt idx="311">
                  <c:v>30.65</c:v>
                </c:pt>
                <c:pt idx="312">
                  <c:v>30.560000000000002</c:v>
                </c:pt>
                <c:pt idx="313">
                  <c:v>30.83</c:v>
                </c:pt>
                <c:pt idx="314">
                  <c:v>30.450000000000003</c:v>
                </c:pt>
                <c:pt idx="315">
                  <c:v>30.189999999999998</c:v>
                </c:pt>
                <c:pt idx="316">
                  <c:v>29.939999999999998</c:v>
                </c:pt>
                <c:pt idx="317">
                  <c:v>30.1</c:v>
                </c:pt>
                <c:pt idx="318">
                  <c:v>30.57</c:v>
                </c:pt>
                <c:pt idx="319">
                  <c:v>30.060000000000002</c:v>
                </c:pt>
                <c:pt idx="320">
                  <c:v>30.41</c:v>
                </c:pt>
                <c:pt idx="321">
                  <c:v>30.33</c:v>
                </c:pt>
                <c:pt idx="322">
                  <c:v>30.41</c:v>
                </c:pt>
                <c:pt idx="323">
                  <c:v>30.09</c:v>
                </c:pt>
                <c:pt idx="324">
                  <c:v>30.72</c:v>
                </c:pt>
                <c:pt idx="325">
                  <c:v>30.229999999999997</c:v>
                </c:pt>
                <c:pt idx="326">
                  <c:v>29.770000000000003</c:v>
                </c:pt>
                <c:pt idx="327">
                  <c:v>29.810000000000002</c:v>
                </c:pt>
                <c:pt idx="328">
                  <c:v>29.93</c:v>
                </c:pt>
                <c:pt idx="329">
                  <c:v>29.97</c:v>
                </c:pt>
                <c:pt idx="330">
                  <c:v>30.22</c:v>
                </c:pt>
                <c:pt idx="331">
                  <c:v>30.39</c:v>
                </c:pt>
                <c:pt idx="332">
                  <c:v>30.689999999999998</c:v>
                </c:pt>
                <c:pt idx="333">
                  <c:v>30.03</c:v>
                </c:pt>
                <c:pt idx="334">
                  <c:v>30.130000000000003</c:v>
                </c:pt>
                <c:pt idx="335">
                  <c:v>29.880000000000003</c:v>
                </c:pt>
                <c:pt idx="336">
                  <c:v>29.869999999999997</c:v>
                </c:pt>
                <c:pt idx="337">
                  <c:v>30.200000000000003</c:v>
                </c:pt>
                <c:pt idx="338">
                  <c:v>29.880000000000003</c:v>
                </c:pt>
                <c:pt idx="339">
                  <c:v>29.979999999999997</c:v>
                </c:pt>
                <c:pt idx="340">
                  <c:v>29.83</c:v>
                </c:pt>
                <c:pt idx="341">
                  <c:v>29.53</c:v>
                </c:pt>
                <c:pt idx="342">
                  <c:v>29.54</c:v>
                </c:pt>
                <c:pt idx="343">
                  <c:v>29.78</c:v>
                </c:pt>
                <c:pt idx="344">
                  <c:v>29.759999999999998</c:v>
                </c:pt>
                <c:pt idx="345">
                  <c:v>29.65</c:v>
                </c:pt>
                <c:pt idx="346">
                  <c:v>29.39</c:v>
                </c:pt>
                <c:pt idx="347">
                  <c:v>29.36</c:v>
                </c:pt>
                <c:pt idx="348">
                  <c:v>29.14</c:v>
                </c:pt>
                <c:pt idx="349">
                  <c:v>29.16</c:v>
                </c:pt>
                <c:pt idx="350">
                  <c:v>28.78</c:v>
                </c:pt>
                <c:pt idx="351">
                  <c:v>28.700000000000003</c:v>
                </c:pt>
                <c:pt idx="352">
                  <c:v>28.43</c:v>
                </c:pt>
                <c:pt idx="353">
                  <c:v>28.72</c:v>
                </c:pt>
                <c:pt idx="354">
                  <c:v>28.93</c:v>
                </c:pt>
                <c:pt idx="355">
                  <c:v>28.91</c:v>
                </c:pt>
                <c:pt idx="356">
                  <c:v>29.22</c:v>
                </c:pt>
                <c:pt idx="357">
                  <c:v>29.04</c:v>
                </c:pt>
                <c:pt idx="358">
                  <c:v>29.380000000000003</c:v>
                </c:pt>
                <c:pt idx="359">
                  <c:v>29.479999999999997</c:v>
                </c:pt>
                <c:pt idx="360">
                  <c:v>29.66</c:v>
                </c:pt>
                <c:pt idx="361">
                  <c:v>29.6</c:v>
                </c:pt>
                <c:pt idx="362">
                  <c:v>29.47</c:v>
                </c:pt>
                <c:pt idx="363">
                  <c:v>28.939999999999998</c:v>
                </c:pt>
                <c:pt idx="364">
                  <c:v>29.29</c:v>
                </c:pt>
                <c:pt idx="365">
                  <c:v>29.33</c:v>
                </c:pt>
                <c:pt idx="366">
                  <c:v>29.770000000000003</c:v>
                </c:pt>
                <c:pt idx="367">
                  <c:v>29.86</c:v>
                </c:pt>
                <c:pt idx="368">
                  <c:v>30.049999999999997</c:v>
                </c:pt>
                <c:pt idx="369">
                  <c:v>30.060000000000002</c:v>
                </c:pt>
                <c:pt idx="370">
                  <c:v>29.689999999999998</c:v>
                </c:pt>
                <c:pt idx="371">
                  <c:v>29.560000000000002</c:v>
                </c:pt>
                <c:pt idx="372">
                  <c:v>29.83</c:v>
                </c:pt>
                <c:pt idx="373">
                  <c:v>29.47</c:v>
                </c:pt>
                <c:pt idx="374">
                  <c:v>29.54</c:v>
                </c:pt>
                <c:pt idx="375">
                  <c:v>29.28</c:v>
                </c:pt>
                <c:pt idx="376">
                  <c:v>29.14</c:v>
                </c:pt>
                <c:pt idx="377">
                  <c:v>29</c:v>
                </c:pt>
                <c:pt idx="378">
                  <c:v>28.950000000000003</c:v>
                </c:pt>
                <c:pt idx="379">
                  <c:v>28.869999999999997</c:v>
                </c:pt>
                <c:pt idx="380">
                  <c:v>28.93</c:v>
                </c:pt>
                <c:pt idx="381">
                  <c:v>28.4</c:v>
                </c:pt>
                <c:pt idx="382">
                  <c:v>28.43</c:v>
                </c:pt>
                <c:pt idx="383">
                  <c:v>28.490000000000002</c:v>
                </c:pt>
                <c:pt idx="384">
                  <c:v>27.85</c:v>
                </c:pt>
                <c:pt idx="385">
                  <c:v>27.92</c:v>
                </c:pt>
                <c:pt idx="386">
                  <c:v>27.200000000000003</c:v>
                </c:pt>
                <c:pt idx="387">
                  <c:v>27.72</c:v>
                </c:pt>
                <c:pt idx="388">
                  <c:v>27.914999999999999</c:v>
                </c:pt>
                <c:pt idx="389">
                  <c:v>27.935000000000002</c:v>
                </c:pt>
                <c:pt idx="390">
                  <c:v>27.664999999999999</c:v>
                </c:pt>
                <c:pt idx="391">
                  <c:v>27.664999999999999</c:v>
                </c:pt>
                <c:pt idx="392">
                  <c:v>27.734999999999999</c:v>
                </c:pt>
                <c:pt idx="393">
                  <c:v>27.734999999999999</c:v>
                </c:pt>
                <c:pt idx="394">
                  <c:v>27.844999999999999</c:v>
                </c:pt>
                <c:pt idx="395">
                  <c:v>27.63</c:v>
                </c:pt>
                <c:pt idx="396">
                  <c:v>27.49</c:v>
                </c:pt>
                <c:pt idx="397">
                  <c:v>27.32</c:v>
                </c:pt>
                <c:pt idx="398">
                  <c:v>27.77</c:v>
                </c:pt>
                <c:pt idx="399">
                  <c:v>27.61</c:v>
                </c:pt>
                <c:pt idx="400">
                  <c:v>27.864999999999998</c:v>
                </c:pt>
                <c:pt idx="401">
                  <c:v>27.305</c:v>
                </c:pt>
                <c:pt idx="402">
                  <c:v>27.145</c:v>
                </c:pt>
                <c:pt idx="403">
                  <c:v>26.844999999999999</c:v>
                </c:pt>
                <c:pt idx="404">
                  <c:v>26.515000000000001</c:v>
                </c:pt>
                <c:pt idx="405">
                  <c:v>26.605</c:v>
                </c:pt>
                <c:pt idx="406">
                  <c:v>26.945</c:v>
                </c:pt>
                <c:pt idx="407">
                  <c:v>26.704999999999998</c:v>
                </c:pt>
                <c:pt idx="408">
                  <c:v>27.145</c:v>
                </c:pt>
                <c:pt idx="409">
                  <c:v>26.844999999999999</c:v>
                </c:pt>
                <c:pt idx="410">
                  <c:v>27.114999999999998</c:v>
                </c:pt>
                <c:pt idx="411">
                  <c:v>27.285</c:v>
                </c:pt>
                <c:pt idx="412">
                  <c:v>27.024999999999999</c:v>
                </c:pt>
                <c:pt idx="413">
                  <c:v>27.434999999999999</c:v>
                </c:pt>
                <c:pt idx="414">
                  <c:v>27.184999999999999</c:v>
                </c:pt>
                <c:pt idx="415">
                  <c:v>27.605</c:v>
                </c:pt>
                <c:pt idx="416">
                  <c:v>27.324999999999999</c:v>
                </c:pt>
                <c:pt idx="417">
                  <c:v>26.995000000000001</c:v>
                </c:pt>
                <c:pt idx="418">
                  <c:v>27.225000000000001</c:v>
                </c:pt>
                <c:pt idx="419">
                  <c:v>27.164999999999999</c:v>
                </c:pt>
                <c:pt idx="420">
                  <c:v>27.625</c:v>
                </c:pt>
                <c:pt idx="421">
                  <c:v>27.465</c:v>
                </c:pt>
                <c:pt idx="422">
                  <c:v>27.425000000000001</c:v>
                </c:pt>
                <c:pt idx="423">
                  <c:v>26.975000000000001</c:v>
                </c:pt>
                <c:pt idx="424">
                  <c:v>27.234999999999999</c:v>
                </c:pt>
                <c:pt idx="425">
                  <c:v>27.155000000000001</c:v>
                </c:pt>
                <c:pt idx="426">
                  <c:v>27.38</c:v>
                </c:pt>
                <c:pt idx="427">
                  <c:v>27.65</c:v>
                </c:pt>
                <c:pt idx="428">
                  <c:v>27.73</c:v>
                </c:pt>
                <c:pt idx="429">
                  <c:v>28.04</c:v>
                </c:pt>
                <c:pt idx="430">
                  <c:v>28.09</c:v>
                </c:pt>
                <c:pt idx="431">
                  <c:v>27.72</c:v>
                </c:pt>
                <c:pt idx="432">
                  <c:v>27.78</c:v>
                </c:pt>
                <c:pt idx="433">
                  <c:v>27.9</c:v>
                </c:pt>
                <c:pt idx="434">
                  <c:v>28.12</c:v>
                </c:pt>
                <c:pt idx="435">
                  <c:v>27.93</c:v>
                </c:pt>
                <c:pt idx="436">
                  <c:v>27.78</c:v>
                </c:pt>
                <c:pt idx="437">
                  <c:v>28.03</c:v>
                </c:pt>
                <c:pt idx="438">
                  <c:v>28.12</c:v>
                </c:pt>
                <c:pt idx="439">
                  <c:v>28.405000000000001</c:v>
                </c:pt>
                <c:pt idx="440">
                  <c:v>28.184999999999999</c:v>
                </c:pt>
                <c:pt idx="441">
                  <c:v>28.155000000000001</c:v>
                </c:pt>
                <c:pt idx="442">
                  <c:v>27.914999999999999</c:v>
                </c:pt>
                <c:pt idx="443">
                  <c:v>27.975000000000001</c:v>
                </c:pt>
                <c:pt idx="444">
                  <c:v>27.695</c:v>
                </c:pt>
                <c:pt idx="445">
                  <c:v>27.344999999999999</c:v>
                </c:pt>
                <c:pt idx="446">
                  <c:v>27.145</c:v>
                </c:pt>
                <c:pt idx="447">
                  <c:v>27.114999999999998</c:v>
                </c:pt>
                <c:pt idx="448">
                  <c:v>27.055</c:v>
                </c:pt>
                <c:pt idx="449">
                  <c:v>26.745000000000001</c:v>
                </c:pt>
                <c:pt idx="450">
                  <c:v>26.875</c:v>
                </c:pt>
                <c:pt idx="451">
                  <c:v>27.225000000000001</c:v>
                </c:pt>
                <c:pt idx="452">
                  <c:v>27.715</c:v>
                </c:pt>
                <c:pt idx="453">
                  <c:v>27.885000000000002</c:v>
                </c:pt>
                <c:pt idx="454">
                  <c:v>27.995000000000001</c:v>
                </c:pt>
                <c:pt idx="455">
                  <c:v>28.105</c:v>
                </c:pt>
                <c:pt idx="456">
                  <c:v>28.734999999999999</c:v>
                </c:pt>
                <c:pt idx="457">
                  <c:v>28.555</c:v>
                </c:pt>
                <c:pt idx="458">
                  <c:v>28.885000000000002</c:v>
                </c:pt>
                <c:pt idx="459">
                  <c:v>29.234999999999999</c:v>
                </c:pt>
                <c:pt idx="460">
                  <c:v>29.715</c:v>
                </c:pt>
                <c:pt idx="461">
                  <c:v>29.484999999999999</c:v>
                </c:pt>
                <c:pt idx="462">
                  <c:v>29.285</c:v>
                </c:pt>
                <c:pt idx="463">
                  <c:v>29.515000000000001</c:v>
                </c:pt>
                <c:pt idx="464">
                  <c:v>29.135000000000002</c:v>
                </c:pt>
                <c:pt idx="465">
                  <c:v>28.805</c:v>
                </c:pt>
                <c:pt idx="466">
                  <c:v>28.895</c:v>
                </c:pt>
                <c:pt idx="467">
                  <c:v>29.265000000000001</c:v>
                </c:pt>
                <c:pt idx="468">
                  <c:v>29.635000000000002</c:v>
                </c:pt>
                <c:pt idx="469">
                  <c:v>29.535</c:v>
                </c:pt>
                <c:pt idx="470">
                  <c:v>29.434999999999999</c:v>
                </c:pt>
                <c:pt idx="471">
                  <c:v>28.895</c:v>
                </c:pt>
                <c:pt idx="472">
                  <c:v>29.015000000000001</c:v>
                </c:pt>
                <c:pt idx="473">
                  <c:v>29.024999999999999</c:v>
                </c:pt>
                <c:pt idx="474">
                  <c:v>28.635000000000002</c:v>
                </c:pt>
                <c:pt idx="475">
                  <c:v>28.484999999999999</c:v>
                </c:pt>
                <c:pt idx="476">
                  <c:v>28.215</c:v>
                </c:pt>
                <c:pt idx="477">
                  <c:v>27.984999999999999</c:v>
                </c:pt>
                <c:pt idx="478">
                  <c:v>27.715</c:v>
                </c:pt>
                <c:pt idx="479">
                  <c:v>27.824999999999999</c:v>
                </c:pt>
                <c:pt idx="480">
                  <c:v>27.844999999999999</c:v>
                </c:pt>
                <c:pt idx="481">
                  <c:v>28.145</c:v>
                </c:pt>
                <c:pt idx="482">
                  <c:v>28.024999999999999</c:v>
                </c:pt>
                <c:pt idx="483">
                  <c:v>27.725000000000001</c:v>
                </c:pt>
                <c:pt idx="484">
                  <c:v>27.725000000000001</c:v>
                </c:pt>
                <c:pt idx="485">
                  <c:v>28.024999999999999</c:v>
                </c:pt>
                <c:pt idx="486">
                  <c:v>27.844999999999999</c:v>
                </c:pt>
                <c:pt idx="487">
                  <c:v>27.445</c:v>
                </c:pt>
                <c:pt idx="488">
                  <c:v>27.535</c:v>
                </c:pt>
                <c:pt idx="489">
                  <c:v>27.375</c:v>
                </c:pt>
                <c:pt idx="490">
                  <c:v>27.395</c:v>
                </c:pt>
                <c:pt idx="491">
                  <c:v>27.515000000000001</c:v>
                </c:pt>
                <c:pt idx="492">
                  <c:v>27.195</c:v>
                </c:pt>
                <c:pt idx="493">
                  <c:v>27.145</c:v>
                </c:pt>
                <c:pt idx="494">
                  <c:v>27.164999999999999</c:v>
                </c:pt>
                <c:pt idx="495">
                  <c:v>27.625</c:v>
                </c:pt>
                <c:pt idx="496">
                  <c:v>26.785</c:v>
                </c:pt>
                <c:pt idx="497">
                  <c:v>26.86</c:v>
                </c:pt>
                <c:pt idx="498">
                  <c:v>27.43</c:v>
                </c:pt>
                <c:pt idx="499">
                  <c:v>27.38</c:v>
                </c:pt>
                <c:pt idx="500">
                  <c:v>27.52</c:v>
                </c:pt>
                <c:pt idx="501">
                  <c:v>28.27</c:v>
                </c:pt>
                <c:pt idx="502">
                  <c:v>28.6</c:v>
                </c:pt>
                <c:pt idx="503">
                  <c:v>28.54</c:v>
                </c:pt>
                <c:pt idx="504">
                  <c:v>28.41</c:v>
                </c:pt>
                <c:pt idx="505">
                  <c:v>28.439999999999998</c:v>
                </c:pt>
                <c:pt idx="506">
                  <c:v>28.46</c:v>
                </c:pt>
                <c:pt idx="507">
                  <c:v>28.66</c:v>
                </c:pt>
                <c:pt idx="508">
                  <c:v>28.965</c:v>
                </c:pt>
                <c:pt idx="509">
                  <c:v>28.754999999999999</c:v>
                </c:pt>
                <c:pt idx="510">
                  <c:v>28.414999999999999</c:v>
                </c:pt>
                <c:pt idx="511">
                  <c:v>28.094999999999999</c:v>
                </c:pt>
                <c:pt idx="512">
                  <c:v>28.335000000000001</c:v>
                </c:pt>
                <c:pt idx="513">
                  <c:v>28.384999999999998</c:v>
                </c:pt>
                <c:pt idx="514">
                  <c:v>28.125</c:v>
                </c:pt>
                <c:pt idx="515">
                  <c:v>27.814999999999998</c:v>
                </c:pt>
                <c:pt idx="516">
                  <c:v>27.664999999999999</c:v>
                </c:pt>
                <c:pt idx="517">
                  <c:v>27.285</c:v>
                </c:pt>
                <c:pt idx="518">
                  <c:v>27.06</c:v>
                </c:pt>
                <c:pt idx="519">
                  <c:v>27.27</c:v>
                </c:pt>
                <c:pt idx="520">
                  <c:v>27.3</c:v>
                </c:pt>
                <c:pt idx="521">
                  <c:v>27.65</c:v>
                </c:pt>
                <c:pt idx="522">
                  <c:v>27.93</c:v>
                </c:pt>
                <c:pt idx="523">
                  <c:v>28.16</c:v>
                </c:pt>
                <c:pt idx="524">
                  <c:v>28.01</c:v>
                </c:pt>
                <c:pt idx="525">
                  <c:v>27.93</c:v>
                </c:pt>
                <c:pt idx="526">
                  <c:v>28.07</c:v>
                </c:pt>
                <c:pt idx="527">
                  <c:v>27.69</c:v>
                </c:pt>
                <c:pt idx="528">
                  <c:v>27.92</c:v>
                </c:pt>
                <c:pt idx="529">
                  <c:v>28</c:v>
                </c:pt>
                <c:pt idx="530">
                  <c:v>27.84</c:v>
                </c:pt>
                <c:pt idx="531">
                  <c:v>27.83</c:v>
                </c:pt>
                <c:pt idx="532">
                  <c:v>28.119999999999997</c:v>
                </c:pt>
                <c:pt idx="533">
                  <c:v>28.36</c:v>
                </c:pt>
                <c:pt idx="534">
                  <c:v>28.41</c:v>
                </c:pt>
                <c:pt idx="535">
                  <c:v>28.729999999999997</c:v>
                </c:pt>
                <c:pt idx="536">
                  <c:v>28.86</c:v>
                </c:pt>
                <c:pt idx="537">
                  <c:v>29.380000000000003</c:v>
                </c:pt>
                <c:pt idx="538">
                  <c:v>29.65</c:v>
                </c:pt>
                <c:pt idx="539">
                  <c:v>29.46</c:v>
                </c:pt>
                <c:pt idx="540">
                  <c:v>29.770000000000003</c:v>
                </c:pt>
                <c:pt idx="541">
                  <c:v>29.520000000000003</c:v>
                </c:pt>
                <c:pt idx="542">
                  <c:v>29.240000000000002</c:v>
                </c:pt>
                <c:pt idx="543">
                  <c:v>29.479999999999997</c:v>
                </c:pt>
                <c:pt idx="544">
                  <c:v>29.729999999999997</c:v>
                </c:pt>
                <c:pt idx="545">
                  <c:v>30.25</c:v>
                </c:pt>
                <c:pt idx="546">
                  <c:v>30.16</c:v>
                </c:pt>
                <c:pt idx="547">
                  <c:v>30.22</c:v>
                </c:pt>
                <c:pt idx="548">
                  <c:v>29.59</c:v>
                </c:pt>
                <c:pt idx="549">
                  <c:v>29.68</c:v>
                </c:pt>
                <c:pt idx="550">
                  <c:v>29.34</c:v>
                </c:pt>
                <c:pt idx="551">
                  <c:v>29.240000000000002</c:v>
                </c:pt>
                <c:pt idx="552">
                  <c:v>29.299999999999997</c:v>
                </c:pt>
                <c:pt idx="553">
                  <c:v>29.09</c:v>
                </c:pt>
                <c:pt idx="554">
                  <c:v>29.310000000000002</c:v>
                </c:pt>
                <c:pt idx="555">
                  <c:v>29.84</c:v>
                </c:pt>
                <c:pt idx="556">
                  <c:v>29.86</c:v>
                </c:pt>
                <c:pt idx="557">
                  <c:v>29.71</c:v>
                </c:pt>
                <c:pt idx="558">
                  <c:v>29.439999999999998</c:v>
                </c:pt>
                <c:pt idx="559">
                  <c:v>29.15</c:v>
                </c:pt>
                <c:pt idx="560">
                  <c:v>29.310000000000002</c:v>
                </c:pt>
                <c:pt idx="561">
                  <c:v>29.299999999999997</c:v>
                </c:pt>
                <c:pt idx="562">
                  <c:v>29.130000000000003</c:v>
                </c:pt>
                <c:pt idx="563">
                  <c:v>29.27</c:v>
                </c:pt>
                <c:pt idx="564">
                  <c:v>29.03</c:v>
                </c:pt>
                <c:pt idx="565">
                  <c:v>28.92</c:v>
                </c:pt>
                <c:pt idx="566">
                  <c:v>28.9</c:v>
                </c:pt>
                <c:pt idx="567">
                  <c:v>28.89</c:v>
                </c:pt>
                <c:pt idx="568">
                  <c:v>29.24</c:v>
                </c:pt>
                <c:pt idx="569">
                  <c:v>29.18</c:v>
                </c:pt>
                <c:pt idx="570">
                  <c:v>28.82</c:v>
                </c:pt>
                <c:pt idx="571">
                  <c:v>28.68</c:v>
                </c:pt>
                <c:pt idx="572">
                  <c:v>28.69</c:v>
                </c:pt>
                <c:pt idx="573">
                  <c:v>28.49</c:v>
                </c:pt>
                <c:pt idx="574">
                  <c:v>28.52</c:v>
                </c:pt>
                <c:pt idx="575">
                  <c:v>28.35</c:v>
                </c:pt>
                <c:pt idx="576">
                  <c:v>27.91</c:v>
                </c:pt>
                <c:pt idx="577">
                  <c:v>28.07</c:v>
                </c:pt>
                <c:pt idx="578">
                  <c:v>27.9</c:v>
                </c:pt>
                <c:pt idx="579">
                  <c:v>28.07</c:v>
                </c:pt>
                <c:pt idx="580">
                  <c:v>28.004999999999999</c:v>
                </c:pt>
                <c:pt idx="581">
                  <c:v>27.734999999999999</c:v>
                </c:pt>
                <c:pt idx="582">
                  <c:v>27.945</c:v>
                </c:pt>
                <c:pt idx="583">
                  <c:v>28.335000000000001</c:v>
                </c:pt>
                <c:pt idx="584">
                  <c:v>28.175000000000001</c:v>
                </c:pt>
                <c:pt idx="585">
                  <c:v>28.574999999999999</c:v>
                </c:pt>
                <c:pt idx="586">
                  <c:v>28.524999999999999</c:v>
                </c:pt>
                <c:pt idx="587">
                  <c:v>28.254999999999999</c:v>
                </c:pt>
                <c:pt idx="588">
                  <c:v>28.414999999999999</c:v>
                </c:pt>
                <c:pt idx="589">
                  <c:v>28.445</c:v>
                </c:pt>
                <c:pt idx="590">
                  <c:v>28.355</c:v>
                </c:pt>
                <c:pt idx="591">
                  <c:v>28.324999999999999</c:v>
                </c:pt>
                <c:pt idx="592">
                  <c:v>28.184999999999999</c:v>
                </c:pt>
                <c:pt idx="593">
                  <c:v>28.094999999999999</c:v>
                </c:pt>
                <c:pt idx="594">
                  <c:v>27.835000000000001</c:v>
                </c:pt>
                <c:pt idx="595">
                  <c:v>28.175000000000001</c:v>
                </c:pt>
                <c:pt idx="596">
                  <c:v>28.074999999999999</c:v>
                </c:pt>
                <c:pt idx="597">
                  <c:v>27.184999999999999</c:v>
                </c:pt>
                <c:pt idx="598">
                  <c:v>27.045000000000002</c:v>
                </c:pt>
                <c:pt idx="599">
                  <c:v>26.765000000000001</c:v>
                </c:pt>
                <c:pt idx="600">
                  <c:v>26.645</c:v>
                </c:pt>
                <c:pt idx="601">
                  <c:v>27.004999999999999</c:v>
                </c:pt>
                <c:pt idx="602">
                  <c:v>26.704999999999998</c:v>
                </c:pt>
                <c:pt idx="603">
                  <c:v>26.504999999999999</c:v>
                </c:pt>
                <c:pt idx="604">
                  <c:v>26.355</c:v>
                </c:pt>
                <c:pt idx="605">
                  <c:v>26.195</c:v>
                </c:pt>
                <c:pt idx="606">
                  <c:v>25.965</c:v>
                </c:pt>
                <c:pt idx="607">
                  <c:v>26.6</c:v>
                </c:pt>
                <c:pt idx="608">
                  <c:v>26.5</c:v>
                </c:pt>
                <c:pt idx="609">
                  <c:v>26.130000000000003</c:v>
                </c:pt>
                <c:pt idx="610">
                  <c:v>26.29</c:v>
                </c:pt>
                <c:pt idx="611">
                  <c:v>26.11</c:v>
                </c:pt>
                <c:pt idx="612">
                  <c:v>26.5</c:v>
                </c:pt>
                <c:pt idx="613">
                  <c:v>26.740000000000002</c:v>
                </c:pt>
                <c:pt idx="614">
                  <c:v>27.22</c:v>
                </c:pt>
                <c:pt idx="615">
                  <c:v>26.72</c:v>
                </c:pt>
                <c:pt idx="616">
                  <c:v>27</c:v>
                </c:pt>
                <c:pt idx="617">
                  <c:v>26.64</c:v>
                </c:pt>
                <c:pt idx="618">
                  <c:v>27.810000000000002</c:v>
                </c:pt>
                <c:pt idx="619">
                  <c:v>27.28</c:v>
                </c:pt>
                <c:pt idx="620">
                  <c:v>27.509999999999998</c:v>
                </c:pt>
                <c:pt idx="621">
                  <c:v>27.79</c:v>
                </c:pt>
                <c:pt idx="622">
                  <c:v>28.229999999999997</c:v>
                </c:pt>
                <c:pt idx="623">
                  <c:v>28.28</c:v>
                </c:pt>
                <c:pt idx="624">
                  <c:v>28.09</c:v>
                </c:pt>
                <c:pt idx="625">
                  <c:v>27.84</c:v>
                </c:pt>
                <c:pt idx="626">
                  <c:v>27.990000000000002</c:v>
                </c:pt>
                <c:pt idx="627">
                  <c:v>27.57</c:v>
                </c:pt>
                <c:pt idx="628">
                  <c:v>28.11</c:v>
                </c:pt>
                <c:pt idx="629">
                  <c:v>27.729999999999997</c:v>
                </c:pt>
                <c:pt idx="630">
                  <c:v>27.729999999999997</c:v>
                </c:pt>
                <c:pt idx="631">
                  <c:v>27.57</c:v>
                </c:pt>
                <c:pt idx="632">
                  <c:v>27.91</c:v>
                </c:pt>
                <c:pt idx="633">
                  <c:v>28.369999999999997</c:v>
                </c:pt>
                <c:pt idx="634">
                  <c:v>27.96</c:v>
                </c:pt>
                <c:pt idx="635">
                  <c:v>28.54</c:v>
                </c:pt>
                <c:pt idx="636">
                  <c:v>28.729999999999997</c:v>
                </c:pt>
                <c:pt idx="637">
                  <c:v>28.770000000000003</c:v>
                </c:pt>
                <c:pt idx="638">
                  <c:v>28.990000000000002</c:v>
                </c:pt>
                <c:pt idx="639">
                  <c:v>28.84</c:v>
                </c:pt>
                <c:pt idx="640">
                  <c:v>28.75</c:v>
                </c:pt>
                <c:pt idx="641">
                  <c:v>28.4</c:v>
                </c:pt>
                <c:pt idx="642">
                  <c:v>28.21</c:v>
                </c:pt>
                <c:pt idx="643">
                  <c:v>28.21</c:v>
                </c:pt>
                <c:pt idx="644">
                  <c:v>28.64</c:v>
                </c:pt>
                <c:pt idx="645">
                  <c:v>27.729999999999997</c:v>
                </c:pt>
                <c:pt idx="646">
                  <c:v>27.434999999999999</c:v>
                </c:pt>
                <c:pt idx="647">
                  <c:v>27.795000000000002</c:v>
                </c:pt>
                <c:pt idx="648">
                  <c:v>27.184999999999999</c:v>
                </c:pt>
                <c:pt idx="649">
                  <c:v>27.614999999999998</c:v>
                </c:pt>
                <c:pt idx="650">
                  <c:v>27.635000000000002</c:v>
                </c:pt>
                <c:pt idx="651">
                  <c:v>27.715</c:v>
                </c:pt>
                <c:pt idx="652">
                  <c:v>27.805</c:v>
                </c:pt>
                <c:pt idx="653">
                  <c:v>27.934999999999999</c:v>
                </c:pt>
                <c:pt idx="654">
                  <c:v>27.905000000000001</c:v>
                </c:pt>
                <c:pt idx="655">
                  <c:v>27.614999999999998</c:v>
                </c:pt>
                <c:pt idx="656">
                  <c:v>27.305</c:v>
                </c:pt>
                <c:pt idx="657">
                  <c:v>27.265000000000001</c:v>
                </c:pt>
                <c:pt idx="658">
                  <c:v>27.725000000000001</c:v>
                </c:pt>
                <c:pt idx="659">
                  <c:v>27.355</c:v>
                </c:pt>
                <c:pt idx="660">
                  <c:v>27.635000000000002</c:v>
                </c:pt>
                <c:pt idx="661">
                  <c:v>27.925000000000001</c:v>
                </c:pt>
                <c:pt idx="662">
                  <c:v>27.895</c:v>
                </c:pt>
                <c:pt idx="663">
                  <c:v>28.094999999999999</c:v>
                </c:pt>
                <c:pt idx="664">
                  <c:v>28.055</c:v>
                </c:pt>
                <c:pt idx="665">
                  <c:v>27.934999999999999</c:v>
                </c:pt>
                <c:pt idx="666">
                  <c:v>27.375</c:v>
                </c:pt>
                <c:pt idx="667">
                  <c:v>27.425000000000001</c:v>
                </c:pt>
                <c:pt idx="668">
                  <c:v>27.945</c:v>
                </c:pt>
                <c:pt idx="669">
                  <c:v>27.495000000000001</c:v>
                </c:pt>
                <c:pt idx="670">
                  <c:v>27.184999999999999</c:v>
                </c:pt>
                <c:pt idx="671">
                  <c:v>27.635000000000002</c:v>
                </c:pt>
                <c:pt idx="672">
                  <c:v>28.635000000000002</c:v>
                </c:pt>
                <c:pt idx="673">
                  <c:v>29.204999999999998</c:v>
                </c:pt>
                <c:pt idx="674">
                  <c:v>29.285</c:v>
                </c:pt>
                <c:pt idx="675">
                  <c:v>28.795000000000002</c:v>
                </c:pt>
                <c:pt idx="676">
                  <c:v>28.92</c:v>
                </c:pt>
                <c:pt idx="677">
                  <c:v>29.195</c:v>
                </c:pt>
                <c:pt idx="678">
                  <c:v>29.254999999999999</c:v>
                </c:pt>
                <c:pt idx="679">
                  <c:v>28.805</c:v>
                </c:pt>
                <c:pt idx="680">
                  <c:v>28.555</c:v>
                </c:pt>
                <c:pt idx="681">
                  <c:v>28.864999999999998</c:v>
                </c:pt>
                <c:pt idx="682">
                  <c:v>28.664999999999999</c:v>
                </c:pt>
                <c:pt idx="683">
                  <c:v>28.465</c:v>
                </c:pt>
                <c:pt idx="684">
                  <c:v>28.454999999999998</c:v>
                </c:pt>
                <c:pt idx="685">
                  <c:v>27.76</c:v>
                </c:pt>
                <c:pt idx="686">
                  <c:v>27.86</c:v>
                </c:pt>
                <c:pt idx="687">
                  <c:v>28.12</c:v>
                </c:pt>
                <c:pt idx="688">
                  <c:v>28.39</c:v>
                </c:pt>
                <c:pt idx="689">
                  <c:v>28.62</c:v>
                </c:pt>
                <c:pt idx="690">
                  <c:v>28.59</c:v>
                </c:pt>
                <c:pt idx="691">
                  <c:v>28.21</c:v>
                </c:pt>
                <c:pt idx="692">
                  <c:v>28.21</c:v>
                </c:pt>
                <c:pt idx="693">
                  <c:v>28.01</c:v>
                </c:pt>
                <c:pt idx="694">
                  <c:v>28.1</c:v>
                </c:pt>
                <c:pt idx="695">
                  <c:v>28.4</c:v>
                </c:pt>
                <c:pt idx="696">
                  <c:v>28.76</c:v>
                </c:pt>
                <c:pt idx="697">
                  <c:v>29.04</c:v>
                </c:pt>
                <c:pt idx="698">
                  <c:v>29.89</c:v>
                </c:pt>
                <c:pt idx="699">
                  <c:v>29.6</c:v>
                </c:pt>
                <c:pt idx="700">
                  <c:v>29.62</c:v>
                </c:pt>
                <c:pt idx="701">
                  <c:v>29.56</c:v>
                </c:pt>
                <c:pt idx="702">
                  <c:v>29.03</c:v>
                </c:pt>
                <c:pt idx="703">
                  <c:v>28.94</c:v>
                </c:pt>
                <c:pt idx="704">
                  <c:v>28.95</c:v>
                </c:pt>
                <c:pt idx="705">
                  <c:v>28.79</c:v>
                </c:pt>
                <c:pt idx="706">
                  <c:v>28.76</c:v>
                </c:pt>
                <c:pt idx="707">
                  <c:v>28.37</c:v>
                </c:pt>
                <c:pt idx="708">
                  <c:v>28.74</c:v>
                </c:pt>
                <c:pt idx="709">
                  <c:v>28.68</c:v>
                </c:pt>
                <c:pt idx="710">
                  <c:v>29.009999999999998</c:v>
                </c:pt>
                <c:pt idx="711">
                  <c:v>29.689999999999998</c:v>
                </c:pt>
                <c:pt idx="712">
                  <c:v>29.66</c:v>
                </c:pt>
                <c:pt idx="713">
                  <c:v>29.86</c:v>
                </c:pt>
                <c:pt idx="714">
                  <c:v>29.62</c:v>
                </c:pt>
                <c:pt idx="715">
                  <c:v>29.509999999999998</c:v>
                </c:pt>
                <c:pt idx="716">
                  <c:v>29.58</c:v>
                </c:pt>
                <c:pt idx="717">
                  <c:v>29.77</c:v>
                </c:pt>
                <c:pt idx="718">
                  <c:v>30.189999999999998</c:v>
                </c:pt>
                <c:pt idx="719">
                  <c:v>30.2</c:v>
                </c:pt>
                <c:pt idx="720">
                  <c:v>30.189999999999998</c:v>
                </c:pt>
                <c:pt idx="721">
                  <c:v>30.16</c:v>
                </c:pt>
                <c:pt idx="722">
                  <c:v>30.28</c:v>
                </c:pt>
                <c:pt idx="723">
                  <c:v>30.774999999999999</c:v>
                </c:pt>
                <c:pt idx="724">
                  <c:v>30.504999999999999</c:v>
                </c:pt>
                <c:pt idx="725">
                  <c:v>31.265000000000001</c:v>
                </c:pt>
                <c:pt idx="726">
                  <c:v>30.884999999999998</c:v>
                </c:pt>
                <c:pt idx="727">
                  <c:v>30.704999999999998</c:v>
                </c:pt>
                <c:pt idx="728">
                  <c:v>30.925000000000001</c:v>
                </c:pt>
                <c:pt idx="729">
                  <c:v>30.905000000000001</c:v>
                </c:pt>
                <c:pt idx="730">
                  <c:v>30.675000000000001</c:v>
                </c:pt>
                <c:pt idx="731">
                  <c:v>30.954999999999998</c:v>
                </c:pt>
                <c:pt idx="732">
                  <c:v>31.794999999999998</c:v>
                </c:pt>
                <c:pt idx="733">
                  <c:v>31.495000000000001</c:v>
                </c:pt>
                <c:pt idx="734">
                  <c:v>31.675000000000001</c:v>
                </c:pt>
                <c:pt idx="735">
                  <c:v>31.355</c:v>
                </c:pt>
                <c:pt idx="736">
                  <c:v>31.425000000000001</c:v>
                </c:pt>
                <c:pt idx="737">
                  <c:v>30.78</c:v>
                </c:pt>
                <c:pt idx="738">
                  <c:v>30.28</c:v>
                </c:pt>
                <c:pt idx="739">
                  <c:v>30.53</c:v>
                </c:pt>
                <c:pt idx="740">
                  <c:v>30.18</c:v>
                </c:pt>
                <c:pt idx="741">
                  <c:v>30.39</c:v>
                </c:pt>
                <c:pt idx="742">
                  <c:v>30.71</c:v>
                </c:pt>
                <c:pt idx="743">
                  <c:v>30.824999999999999</c:v>
                </c:pt>
                <c:pt idx="744">
                  <c:v>29.89</c:v>
                </c:pt>
                <c:pt idx="745">
                  <c:v>30.08</c:v>
                </c:pt>
                <c:pt idx="746">
                  <c:v>29.64</c:v>
                </c:pt>
                <c:pt idx="747">
                  <c:v>29.42</c:v>
                </c:pt>
                <c:pt idx="748">
                  <c:v>29.695</c:v>
                </c:pt>
                <c:pt idx="749">
                  <c:v>29.285</c:v>
                </c:pt>
                <c:pt idx="750">
                  <c:v>29.314999999999998</c:v>
                </c:pt>
                <c:pt idx="751">
                  <c:v>29.594999999999999</c:v>
                </c:pt>
                <c:pt idx="752">
                  <c:v>29.824999999999999</c:v>
                </c:pt>
                <c:pt idx="753">
                  <c:v>30.545000000000002</c:v>
                </c:pt>
                <c:pt idx="754">
                  <c:v>30.914999999999999</c:v>
                </c:pt>
                <c:pt idx="755">
                  <c:v>31.004999999999999</c:v>
                </c:pt>
                <c:pt idx="756">
                  <c:v>31.015000000000001</c:v>
                </c:pt>
                <c:pt idx="757">
                  <c:v>31.805</c:v>
                </c:pt>
                <c:pt idx="758">
                  <c:v>32.174999999999997</c:v>
                </c:pt>
                <c:pt idx="759">
                  <c:v>32.715000000000003</c:v>
                </c:pt>
                <c:pt idx="760">
                  <c:v>33.644999999999996</c:v>
                </c:pt>
                <c:pt idx="761">
                  <c:v>33.254999999999995</c:v>
                </c:pt>
                <c:pt idx="762">
                  <c:v>33.614999999999995</c:v>
                </c:pt>
                <c:pt idx="763">
                  <c:v>33.614999999999995</c:v>
                </c:pt>
                <c:pt idx="764">
                  <c:v>33.605000000000004</c:v>
                </c:pt>
                <c:pt idx="765">
                  <c:v>33.695</c:v>
                </c:pt>
                <c:pt idx="766">
                  <c:v>34.204999999999998</c:v>
                </c:pt>
                <c:pt idx="767">
                  <c:v>34.555</c:v>
                </c:pt>
                <c:pt idx="768">
                  <c:v>34.995000000000005</c:v>
                </c:pt>
                <c:pt idx="769">
                  <c:v>34.314999999999998</c:v>
                </c:pt>
                <c:pt idx="770">
                  <c:v>35.24</c:v>
                </c:pt>
                <c:pt idx="771">
                  <c:v>35.08</c:v>
                </c:pt>
                <c:pt idx="772">
                  <c:v>34.520000000000003</c:v>
                </c:pt>
                <c:pt idx="773">
                  <c:v>34.615000000000002</c:v>
                </c:pt>
                <c:pt idx="774">
                  <c:v>34.435000000000002</c:v>
                </c:pt>
                <c:pt idx="775">
                  <c:v>34.515000000000001</c:v>
                </c:pt>
                <c:pt idx="776">
                  <c:v>34.225000000000001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65064592"/>
        <c:axId val="-565064048"/>
      </c:lineChart>
      <c:dateAx>
        <c:axId val="-56506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Source: USDA, Agricultural Marketing Service, </a:t>
                </a:r>
                <a:r>
                  <a:rPr lang="en-US" i="1"/>
                  <a:t>Central Illinois Soybean Processor Bids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461349329205719E-2"/>
              <c:y val="0.92565434235918576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064048"/>
        <c:crosses val="autoZero"/>
        <c:auto val="1"/>
        <c:lblOffset val="100"/>
        <c:baseTimeUnit val="days"/>
        <c:minorUnit val="1"/>
        <c:minorTimeUnit val="months"/>
      </c:dateAx>
      <c:valAx>
        <c:axId val="-565064048"/>
        <c:scaling>
          <c:orientation val="minMax"/>
          <c:max val="40"/>
          <c:min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Cents/pound</a:t>
                </a:r>
              </a:p>
            </c:rich>
          </c:tx>
          <c:layout>
            <c:manualLayout>
              <c:xMode val="edge"/>
              <c:yMode val="edge"/>
              <c:x val="3.2149278290418623E-2"/>
              <c:y val="0.1356110850239124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064592"/>
        <c:crosses val="autoZero"/>
        <c:crossBetween val="between"/>
        <c:majorUnit val="5"/>
        <c:min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China leads recovery in U.S. soybean export shipments but total sales lag</a:t>
            </a:r>
          </a:p>
        </c:rich>
      </c:tx>
      <c:layout>
        <c:manualLayout>
          <c:xMode val="edge"/>
          <c:yMode val="edge"/>
          <c:x val="7.4644442055296509E-2"/>
          <c:y val="5.10451817450644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'Oil Crops Chart Gallery Fig 1'!$D$1:$D$2</c:f>
              <c:strCache>
                <c:ptCount val="2"/>
                <c:pt idx="0">
                  <c:v>All other</c:v>
                </c:pt>
                <c:pt idx="1">
                  <c:v>shipments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1'!$D$3:$D$6</c:f>
              <c:numCache>
                <c:formatCode>_(* #,##0.0_);_(* \(#,##0.0\);_(* "-"??_);_(@_)</c:formatCode>
                <c:ptCount val="4"/>
                <c:pt idx="0">
                  <c:v>8.9496000000000038</c:v>
                </c:pt>
                <c:pt idx="1">
                  <c:v>9.2585000000000015</c:v>
                </c:pt>
                <c:pt idx="2">
                  <c:v>17.3779</c:v>
                </c:pt>
                <c:pt idx="3">
                  <c:v>12.537000000000001</c:v>
                </c:pt>
              </c:numCache>
            </c:numRef>
          </c:val>
        </c:ser>
        <c:ser>
          <c:idx val="0"/>
          <c:order val="2"/>
          <c:tx>
            <c:strRef>
              <c:f>'Oil Crops Chart Gallery Fig 1'!$B$1:$B$2</c:f>
              <c:strCache>
                <c:ptCount val="2"/>
                <c:pt idx="0">
                  <c:v>China</c:v>
                </c:pt>
                <c:pt idx="1">
                  <c:v>shipments (through Jan. 2)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ysDash"/>
            </a:ln>
          </c:spPr>
          <c:invertIfNegative val="0"/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1'!$B$3:$B$6</c:f>
              <c:numCache>
                <c:formatCode>_(* #,##0.0_);_(* \(#,##0.0\);_(* "-"??_);_(@_)</c:formatCode>
                <c:ptCount val="4"/>
                <c:pt idx="0">
                  <c:v>25.585799999999999</c:v>
                </c:pt>
                <c:pt idx="1">
                  <c:v>20.467199999999998</c:v>
                </c:pt>
                <c:pt idx="2">
                  <c:v>0.47399999999999998</c:v>
                </c:pt>
                <c:pt idx="3">
                  <c:v>9.4260000000000002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65063504"/>
        <c:axId val="-565062960"/>
      </c:barChart>
      <c:lineChart>
        <c:grouping val="stacked"/>
        <c:varyColors val="0"/>
        <c:ser>
          <c:idx val="1"/>
          <c:order val="0"/>
          <c:tx>
            <c:strRef>
              <c:f>'Oil Crops Chart Gallery Fig 1'!$C$1:$C$2</c:f>
              <c:strCache>
                <c:ptCount val="2"/>
                <c:pt idx="0">
                  <c:v>China</c:v>
                </c:pt>
                <c:pt idx="1">
                  <c:v>sales commitments</c:v>
                </c:pt>
              </c:strCache>
            </c:strRef>
          </c:tx>
          <c:spPr>
            <a:ln cmpd="sng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1'!$C$3:$C$6</c:f>
              <c:numCache>
                <c:formatCode>_(* #,##0.0_);_(* \(#,##0.0\);_(* "-"??_);_(@_)</c:formatCode>
                <c:ptCount val="4"/>
                <c:pt idx="0">
                  <c:v>31.710799999999999</c:v>
                </c:pt>
                <c:pt idx="1">
                  <c:v>25.130299999999998</c:v>
                </c:pt>
                <c:pt idx="2">
                  <c:v>3.4834999999999998</c:v>
                </c:pt>
                <c:pt idx="3">
                  <c:v>11.171799999999999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1'!$E$1:$E$2</c:f>
              <c:strCache>
                <c:ptCount val="2"/>
                <c:pt idx="0">
                  <c:v>Total</c:v>
                </c:pt>
                <c:pt idx="1">
                  <c:v>sales commitments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'Oil Crops Chart Gallery Fig 1'!$A$3:$A$6</c:f>
              <c:strCache>
                <c:ptCount val="4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</c:strCache>
            </c:strRef>
          </c:cat>
          <c:val>
            <c:numRef>
              <c:f>'Oil Crops Chart Gallery Fig 1'!$E$3:$E$6</c:f>
              <c:numCache>
                <c:formatCode>_(* #,##0.0_);_(* \(#,##0.0\);_(* "-"??_);_(@_)</c:formatCode>
                <c:ptCount val="4"/>
                <c:pt idx="0">
                  <c:v>16.610700000000001</c:v>
                </c:pt>
                <c:pt idx="1">
                  <c:v>16.323599999999999</c:v>
                </c:pt>
                <c:pt idx="2">
                  <c:v>26.8857</c:v>
                </c:pt>
                <c:pt idx="3">
                  <c:v>18.598700000000001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65063504"/>
        <c:axId val="-565062960"/>
      </c:lineChart>
      <c:catAx>
        <c:axId val="-5650635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/>
                  <a:t>Source: USDA, Foreign Agricultural Service, </a:t>
                </a:r>
                <a:r>
                  <a:rPr lang="en-US" sz="800" i="1"/>
                  <a:t>Export Sales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8.1262493219679238E-2"/>
              <c:y val="0.94608098273831487"/>
            </c:manualLayout>
          </c:layout>
          <c:overlay val="0"/>
        </c:title>
        <c:numFmt formatCode="mmm\-d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062960"/>
        <c:crosses val="autoZero"/>
        <c:auto val="1"/>
        <c:lblAlgn val="ctr"/>
        <c:lblOffset val="300"/>
        <c:noMultiLvlLbl val="1"/>
      </c:catAx>
      <c:valAx>
        <c:axId val="-565062960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7.4149688008613518E-2"/>
              <c:y val="0.1241290152124463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063504"/>
        <c:crosses val="autoZero"/>
        <c:crossBetween val="between"/>
        <c:majorUnit val="1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5387642515578096"/>
          <c:y val="0.20664728214468936"/>
          <c:w val="0.28016192315020894"/>
          <c:h val="0.176018866066147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Indian import demand for palm oil remains keen </a:t>
            </a:r>
          </a:p>
        </c:rich>
      </c:tx>
      <c:layout>
        <c:manualLayout>
          <c:xMode val="edge"/>
          <c:yMode val="edge"/>
          <c:x val="5.2168719093080455E-2"/>
          <c:y val="6.20847181343656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'Oil Crops Chart Gallery Fig 2'!$B$2</c:f>
              <c:strCache>
                <c:ptCount val="1"/>
                <c:pt idx="0">
                  <c:v>Malaysia</c:v>
                </c:pt>
              </c:strCache>
            </c:strRef>
          </c:tx>
          <c:spPr>
            <a:pattFill prst="wd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</c:strCache>
            </c:strRef>
          </c:cat>
          <c:val>
            <c:numRef>
              <c:f>'Oil Crops Chart Gallery Fig 2'!$B$4:$B$12</c:f>
              <c:numCache>
                <c:formatCode>_(* #,##0.000_);_(* \(#,##0.000\);_(* "-"??_);_(@_)</c:formatCode>
                <c:ptCount val="9"/>
                <c:pt idx="0">
                  <c:v>1.1252890339999999</c:v>
                </c:pt>
                <c:pt idx="1">
                  <c:v>2.1491665869999999</c:v>
                </c:pt>
                <c:pt idx="2">
                  <c:v>2.2212140819999999</c:v>
                </c:pt>
                <c:pt idx="3">
                  <c:v>2.8250803009999998</c:v>
                </c:pt>
                <c:pt idx="4">
                  <c:v>3.6214252309999999</c:v>
                </c:pt>
                <c:pt idx="5">
                  <c:v>3.51764828</c:v>
                </c:pt>
                <c:pt idx="6">
                  <c:v>2.130597206</c:v>
                </c:pt>
                <c:pt idx="7">
                  <c:v>2.052897298</c:v>
                </c:pt>
                <c:pt idx="8">
                  <c:v>3.9776976409999998</c:v>
                </c:pt>
              </c:numCache>
            </c:numRef>
          </c:val>
        </c:ser>
        <c:ser>
          <c:idx val="1"/>
          <c:order val="1"/>
          <c:tx>
            <c:strRef>
              <c:f>'Oil Crops Chart Gallery Fig 2'!$C$2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</c:strCache>
            </c:strRef>
          </c:cat>
          <c:val>
            <c:numRef>
              <c:f>'Oil Crops Chart Gallery Fig 2'!$C$4:$C$12</c:f>
              <c:numCache>
                <c:formatCode>_(* #,##0.000_);_(* \(#,##0.000\);_(* "-"??_);_(@_)</c:formatCode>
                <c:ptCount val="9"/>
                <c:pt idx="0">
                  <c:v>4.3590841510000002</c:v>
                </c:pt>
                <c:pt idx="1">
                  <c:v>5.0201582179999997</c:v>
                </c:pt>
                <c:pt idx="2">
                  <c:v>5.9883337589999996</c:v>
                </c:pt>
                <c:pt idx="3">
                  <c:v>4.8028583090000003</c:v>
                </c:pt>
                <c:pt idx="4">
                  <c:v>5.4779696009999999</c:v>
                </c:pt>
                <c:pt idx="5">
                  <c:v>5.2809759989999998</c:v>
                </c:pt>
                <c:pt idx="6">
                  <c:v>7.1277686969999996</c:v>
                </c:pt>
                <c:pt idx="7">
                  <c:v>5.8583899119999998</c:v>
                </c:pt>
                <c:pt idx="8">
                  <c:v>4.9285937579999999</c:v>
                </c:pt>
              </c:numCache>
            </c:numRef>
          </c:val>
        </c:ser>
        <c:ser>
          <c:idx val="2"/>
          <c:order val="2"/>
          <c:tx>
            <c:strRef>
              <c:f>'Oil Crops Chart Gallery Fig 2'!$D$2:$D$3</c:f>
              <c:strCache>
                <c:ptCount val="2"/>
                <c:pt idx="0">
                  <c:v>Forecast</c:v>
                </c:pt>
                <c:pt idx="1">
                  <c:v>total</c:v>
                </c:pt>
              </c:strCache>
            </c:strRef>
          </c:tx>
          <c:spPr>
            <a:pattFill prst="lgCheck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</c:strCache>
            </c:strRef>
          </c:cat>
          <c:val>
            <c:numRef>
              <c:f>'Oil Crops Chart Gallery Fig 2'!$D$4:$D$13</c:f>
              <c:numCache>
                <c:formatCode>0.0</c:formatCode>
                <c:ptCount val="10"/>
                <c:pt idx="9" formatCode="General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65429984"/>
        <c:axId val="-565424544"/>
      </c:barChart>
      <c:catAx>
        <c:axId val="-56542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Sources: India customs</a:t>
                </a:r>
                <a:r>
                  <a:rPr lang="en-US" baseline="0"/>
                  <a:t> data and USDA, Foreign Agricultural Service, </a:t>
                </a:r>
                <a:r>
                  <a:rPr lang="en-US" i="1" baseline="0"/>
                  <a:t>PS&amp;D Online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424544"/>
        <c:crosses val="autoZero"/>
        <c:auto val="0"/>
        <c:lblAlgn val="ctr"/>
        <c:lblOffset val="100"/>
        <c:noMultiLvlLbl val="0"/>
      </c:catAx>
      <c:valAx>
        <c:axId val="-565424544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5.5656993526938744E-2"/>
              <c:y val="0.1193271555132423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65429984"/>
        <c:crosses val="autoZero"/>
        <c:crossBetween val="between"/>
        <c:maj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02222307501771"/>
          <c:y val="0.19904996613740691"/>
          <c:w val="0.11079622800805194"/>
          <c:h val="0.132469264353957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24247</xdr:colOff>
      <xdr:row>0</xdr:row>
      <xdr:rowOff>108239</xdr:rowOff>
    </xdr:from>
    <xdr:to>
      <xdr:col>13</xdr:col>
      <xdr:colOff>567172</xdr:colOff>
      <xdr:row>26</xdr:row>
      <xdr:rowOff>70139</xdr:rowOff>
    </xdr:to>
    <xdr:graphicFrame macro="">
      <xdr:nvGraphicFramePr>
        <xdr:cNvPr id="3077" name="Chart 4" descr="A chart of daily central Illinois soybean oil prices." title="Central Illinois soybean oil prices climb to a 3-year hig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164522</xdr:colOff>
      <xdr:row>1</xdr:row>
      <xdr:rowOff>8660</xdr:rowOff>
    </xdr:from>
    <xdr:to>
      <xdr:col>4</xdr:col>
      <xdr:colOff>95249</xdr:colOff>
      <xdr:row>2</xdr:row>
      <xdr:rowOff>8660</xdr:rowOff>
    </xdr:to>
    <xdr:sp macro="" textlink="">
      <xdr:nvSpPr>
        <xdr:cNvPr id="2" name="TextBox 1"/>
        <xdr:cNvSpPr txBox="1"/>
      </xdr:nvSpPr>
      <xdr:spPr>
        <a:xfrm>
          <a:off x="4658590" y="173183"/>
          <a:ext cx="632114" cy="1645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454025</xdr:colOff>
      <xdr:row>0</xdr:row>
      <xdr:rowOff>22225</xdr:rowOff>
    </xdr:from>
    <xdr:to>
      <xdr:col>17</xdr:col>
      <xdr:colOff>19339</xdr:colOff>
      <xdr:row>26</xdr:row>
      <xdr:rowOff>77643</xdr:rowOff>
    </xdr:to>
    <xdr:graphicFrame macro="">
      <xdr:nvGraphicFramePr>
        <xdr:cNvPr id="2" name="Chart 4" descr="A chart of U.S. export shipments and sales commitments for soybeans." title="China leads recovery in U.S. soybean export shipments but total sales lag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311150</xdr:colOff>
      <xdr:row>0</xdr:row>
      <xdr:rowOff>57150</xdr:rowOff>
    </xdr:from>
    <xdr:to>
      <xdr:col>7</xdr:col>
      <xdr:colOff>333375</xdr:colOff>
      <xdr:row>1</xdr:row>
      <xdr:rowOff>117475</xdr:rowOff>
    </xdr:to>
    <xdr:sp macro="" textlink="">
      <xdr:nvSpPr>
        <xdr:cNvPr id="3" name="TextBox 2"/>
        <xdr:cNvSpPr txBox="1"/>
      </xdr:nvSpPr>
      <xdr:spPr>
        <a:xfrm>
          <a:off x="4911725" y="57150"/>
          <a:ext cx="736600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77932</xdr:colOff>
      <xdr:row>0</xdr:row>
      <xdr:rowOff>69271</xdr:rowOff>
    </xdr:from>
    <xdr:to>
      <xdr:col>14</xdr:col>
      <xdr:colOff>362816</xdr:colOff>
      <xdr:row>24</xdr:row>
      <xdr:rowOff>130751</xdr:rowOff>
    </xdr:to>
    <xdr:graphicFrame macro="">
      <xdr:nvGraphicFramePr>
        <xdr:cNvPr id="3" name="Chart 4" descr="A chart of annual Indian palm oil imports." title="Indian import demand for palm oil remains ke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409865</xdr:colOff>
      <xdr:row>0</xdr:row>
      <xdr:rowOff>152974</xdr:rowOff>
    </xdr:from>
    <xdr:to>
      <xdr:col>5</xdr:col>
      <xdr:colOff>282866</xdr:colOff>
      <xdr:row>2</xdr:row>
      <xdr:rowOff>25974</xdr:rowOff>
    </xdr:to>
    <xdr:sp macro="" textlink="">
      <xdr:nvSpPr>
        <xdr:cNvPr id="2" name="TextBox 1"/>
        <xdr:cNvSpPr txBox="1"/>
      </xdr:nvSpPr>
      <xdr:spPr>
        <a:xfrm>
          <a:off x="2851729" y="152974"/>
          <a:ext cx="574387" cy="219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0" customWidth="1"/>
    <col min="2" max="16384" width="9.7109375" style="22"/>
  </cols>
  <sheetData>
    <row r="1" spans="1:3" ht="44.25" customHeight="1" x14ac:dyDescent="0.2">
      <c r="A1" s="21"/>
    </row>
    <row r="2" spans="1:3" ht="18" x14ac:dyDescent="0.25">
      <c r="A2" s="23" t="s">
        <v>120</v>
      </c>
    </row>
    <row r="3" spans="1:3" s="25" customFormat="1" ht="11.25" x14ac:dyDescent="0.2">
      <c r="A3" s="24"/>
    </row>
    <row r="4" spans="1:3" x14ac:dyDescent="0.2">
      <c r="A4" s="26" t="s">
        <v>121</v>
      </c>
    </row>
    <row r="5" spans="1:3" x14ac:dyDescent="0.2">
      <c r="A5" s="34">
        <f ca="1">TODAY()</f>
        <v>43844</v>
      </c>
      <c r="B5" s="27"/>
    </row>
    <row r="6" spans="1:3" s="25" customFormat="1" x14ac:dyDescent="0.2">
      <c r="A6" s="24"/>
      <c r="B6" s="27"/>
      <c r="C6" s="28"/>
    </row>
    <row r="7" spans="1:3" x14ac:dyDescent="0.2">
      <c r="A7" s="33" t="s">
        <v>72</v>
      </c>
      <c r="B7" s="29"/>
      <c r="C7" s="25"/>
    </row>
    <row r="8" spans="1:3" x14ac:dyDescent="0.2">
      <c r="A8" s="33" t="s">
        <v>23</v>
      </c>
      <c r="B8" s="31"/>
    </row>
    <row r="9" spans="1:3" x14ac:dyDescent="0.2">
      <c r="A9" s="33" t="s">
        <v>25</v>
      </c>
      <c r="B9" s="31"/>
    </row>
    <row r="10" spans="1:3" x14ac:dyDescent="0.2">
      <c r="A10" s="33" t="s">
        <v>11</v>
      </c>
      <c r="B10" s="31"/>
    </row>
    <row r="11" spans="1:3" x14ac:dyDescent="0.2">
      <c r="A11" s="33" t="s">
        <v>12</v>
      </c>
      <c r="B11" s="31"/>
    </row>
    <row r="12" spans="1:3" x14ac:dyDescent="0.2">
      <c r="A12" s="33" t="s">
        <v>13</v>
      </c>
      <c r="B12" s="31"/>
    </row>
    <row r="13" spans="1:3" x14ac:dyDescent="0.2">
      <c r="A13" s="33" t="s">
        <v>14</v>
      </c>
      <c r="B13" s="31"/>
    </row>
    <row r="14" spans="1:3" x14ac:dyDescent="0.2">
      <c r="A14" s="33" t="s">
        <v>51</v>
      </c>
      <c r="B14" s="31"/>
    </row>
    <row r="15" spans="1:3" x14ac:dyDescent="0.2">
      <c r="A15" s="33" t="s">
        <v>22</v>
      </c>
      <c r="B15" s="31"/>
    </row>
    <row r="16" spans="1:3" x14ac:dyDescent="0.2">
      <c r="A16" s="33" t="s">
        <v>43</v>
      </c>
      <c r="B16" s="31"/>
    </row>
    <row r="17" spans="1:2" x14ac:dyDescent="0.2">
      <c r="A17" s="32" t="s">
        <v>168</v>
      </c>
      <c r="B17" s="31"/>
    </row>
    <row r="18" spans="1:2" x14ac:dyDescent="0.2">
      <c r="A18" s="32"/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workbookViewId="0">
      <selection activeCell="A2" sqref="A2"/>
    </sheetView>
  </sheetViews>
  <sheetFormatPr defaultRowHeight="12.75" x14ac:dyDescent="0.2"/>
  <cols>
    <col min="1" max="1" width="17" style="159" customWidth="1"/>
    <col min="2" max="4" width="10.7109375" style="164" customWidth="1"/>
    <col min="5" max="5" width="10.7109375" style="1" customWidth="1"/>
    <col min="7" max="7" width="10.7109375" style="16" bestFit="1" customWidth="1"/>
  </cols>
  <sheetData>
    <row r="1" spans="1:13" x14ac:dyDescent="0.2">
      <c r="A1" s="158" t="s">
        <v>44</v>
      </c>
      <c r="B1" s="164" t="s">
        <v>170</v>
      </c>
      <c r="C1" s="164" t="s">
        <v>170</v>
      </c>
      <c r="D1" s="164" t="s">
        <v>175</v>
      </c>
      <c r="E1" s="164" t="s">
        <v>3</v>
      </c>
      <c r="F1" s="139"/>
      <c r="G1" s="124"/>
      <c r="J1" s="10"/>
      <c r="K1" s="19"/>
    </row>
    <row r="2" spans="1:13" ht="14.25" x14ac:dyDescent="0.2">
      <c r="A2" s="158" t="s">
        <v>169</v>
      </c>
      <c r="B2" s="172" t="s">
        <v>183</v>
      </c>
      <c r="C2" s="164" t="s">
        <v>174</v>
      </c>
      <c r="D2" s="164" t="s">
        <v>171</v>
      </c>
      <c r="E2" s="164" t="s">
        <v>174</v>
      </c>
      <c r="G2" s="36"/>
    </row>
    <row r="3" spans="1:13" x14ac:dyDescent="0.2">
      <c r="A3" s="164" t="s">
        <v>117</v>
      </c>
      <c r="B3" s="164">
        <v>25.585799999999999</v>
      </c>
      <c r="C3" s="164">
        <v>31.710799999999999</v>
      </c>
      <c r="D3" s="164">
        <f>34.5354-B3</f>
        <v>8.9496000000000038</v>
      </c>
      <c r="E3" s="164">
        <f>48.3215-C3</f>
        <v>16.610700000000001</v>
      </c>
      <c r="F3" s="139"/>
      <c r="G3"/>
    </row>
    <row r="4" spans="1:13" x14ac:dyDescent="0.2">
      <c r="A4" s="164" t="s">
        <v>119</v>
      </c>
      <c r="B4" s="164">
        <v>20.467199999999998</v>
      </c>
      <c r="C4" s="164">
        <v>25.130299999999998</v>
      </c>
      <c r="D4" s="164">
        <f>29.7257-B4</f>
        <v>9.2585000000000015</v>
      </c>
      <c r="E4" s="164">
        <f>41.4539-C4</f>
        <v>16.323599999999999</v>
      </c>
      <c r="F4" s="150"/>
      <c r="G4" s="132"/>
      <c r="J4" s="134"/>
      <c r="K4" s="135"/>
    </row>
    <row r="5" spans="1:13" x14ac:dyDescent="0.2">
      <c r="A5" s="164" t="s">
        <v>160</v>
      </c>
      <c r="B5" s="164">
        <v>0.47399999999999998</v>
      </c>
      <c r="C5" s="164">
        <v>3.4834999999999998</v>
      </c>
      <c r="D5" s="164">
        <f>17.8519-B5</f>
        <v>17.3779</v>
      </c>
      <c r="E5" s="164">
        <f>30.3692-C5</f>
        <v>26.8857</v>
      </c>
      <c r="F5" s="150"/>
      <c r="G5" s="132"/>
      <c r="J5" s="134"/>
      <c r="K5" s="135"/>
    </row>
    <row r="6" spans="1:13" x14ac:dyDescent="0.2">
      <c r="A6" s="164" t="s">
        <v>167</v>
      </c>
      <c r="B6" s="164">
        <v>9.4260000000000002</v>
      </c>
      <c r="C6" s="164">
        <v>11.171799999999999</v>
      </c>
      <c r="D6" s="164">
        <f>21.963-B6</f>
        <v>12.537000000000001</v>
      </c>
      <c r="E6" s="164">
        <f>29.7705-C6</f>
        <v>18.598700000000001</v>
      </c>
      <c r="F6" s="150"/>
      <c r="G6" s="132"/>
      <c r="J6" s="134"/>
      <c r="K6" s="135"/>
    </row>
    <row r="7" spans="1:13" x14ac:dyDescent="0.2">
      <c r="A7" s="162"/>
      <c r="E7" s="164"/>
      <c r="F7" s="150"/>
      <c r="G7" s="132"/>
      <c r="J7" s="134"/>
      <c r="K7" s="135"/>
    </row>
    <row r="8" spans="1:13" x14ac:dyDescent="0.2">
      <c r="A8" s="162"/>
      <c r="E8" s="164"/>
      <c r="F8" s="150"/>
      <c r="G8" s="132"/>
      <c r="J8" s="134"/>
      <c r="K8" s="135"/>
    </row>
    <row r="9" spans="1:13" x14ac:dyDescent="0.2">
      <c r="A9" s="162"/>
      <c r="E9" s="164"/>
      <c r="F9" s="150"/>
      <c r="G9" s="132"/>
      <c r="I9" s="135"/>
      <c r="J9" s="134"/>
      <c r="K9" s="135"/>
    </row>
    <row r="10" spans="1:13" x14ac:dyDescent="0.2">
      <c r="A10" s="162"/>
      <c r="E10" s="164"/>
      <c r="F10" s="150"/>
      <c r="G10" s="132"/>
      <c r="I10" s="135"/>
      <c r="J10" s="134"/>
      <c r="K10" s="135"/>
    </row>
    <row r="11" spans="1:13" x14ac:dyDescent="0.2">
      <c r="A11" s="162"/>
      <c r="E11" s="164"/>
      <c r="F11" s="150"/>
      <c r="G11" s="132"/>
      <c r="I11" s="135"/>
      <c r="J11" s="134"/>
    </row>
    <row r="12" spans="1:13" x14ac:dyDescent="0.2">
      <c r="A12" s="162"/>
      <c r="E12" s="154"/>
      <c r="F12" s="150"/>
      <c r="G12" s="132"/>
      <c r="I12" s="135"/>
      <c r="J12" s="134"/>
    </row>
    <row r="13" spans="1:13" x14ac:dyDescent="0.2">
      <c r="A13" s="162"/>
      <c r="E13" s="154"/>
      <c r="F13" s="150"/>
      <c r="G13" s="132"/>
      <c r="I13" s="135"/>
      <c r="J13" s="134"/>
    </row>
    <row r="14" spans="1:13" x14ac:dyDescent="0.2">
      <c r="A14" s="162"/>
      <c r="E14" s="154"/>
      <c r="F14" s="150"/>
      <c r="G14" s="132"/>
      <c r="I14" s="135"/>
      <c r="J14" s="134"/>
    </row>
    <row r="15" spans="1:13" x14ac:dyDescent="0.2">
      <c r="A15" s="162"/>
      <c r="E15" s="155"/>
      <c r="F15" s="150"/>
      <c r="G15" s="135"/>
      <c r="I15" s="135"/>
    </row>
    <row r="16" spans="1:13" x14ac:dyDescent="0.2">
      <c r="A16" s="162"/>
      <c r="E16" s="156"/>
      <c r="F16" s="133"/>
      <c r="G16" s="135"/>
      <c r="K16" s="132"/>
      <c r="L16" s="132"/>
      <c r="M16" s="132"/>
    </row>
    <row r="17" spans="1:12" x14ac:dyDescent="0.2">
      <c r="A17" s="162"/>
      <c r="E17" s="157"/>
      <c r="F17" s="133"/>
      <c r="G17" s="135"/>
      <c r="K17" s="13"/>
      <c r="L17" s="13"/>
    </row>
    <row r="18" spans="1:12" x14ac:dyDescent="0.2">
      <c r="A18" s="162"/>
      <c r="E18" s="157"/>
      <c r="F18" s="133"/>
      <c r="G18" s="135"/>
      <c r="I18" s="134"/>
      <c r="J18" s="134"/>
      <c r="K18" s="13"/>
      <c r="L18" s="13"/>
    </row>
    <row r="19" spans="1:12" x14ac:dyDescent="0.2">
      <c r="A19" s="162"/>
      <c r="E19" s="157"/>
      <c r="F19" s="133"/>
      <c r="G19" s="135"/>
      <c r="I19" s="9"/>
      <c r="J19" s="134"/>
      <c r="K19" s="13"/>
      <c r="L19" s="13"/>
    </row>
    <row r="20" spans="1:12" x14ac:dyDescent="0.2">
      <c r="A20" s="162"/>
      <c r="E20" s="157"/>
      <c r="F20" s="133"/>
      <c r="G20" s="135"/>
      <c r="I20" s="9"/>
      <c r="J20" s="134"/>
      <c r="K20" s="13"/>
      <c r="L20" s="13"/>
    </row>
    <row r="21" spans="1:12" x14ac:dyDescent="0.2">
      <c r="A21" s="162"/>
      <c r="E21" s="157"/>
      <c r="F21" s="133"/>
      <c r="G21" s="135"/>
      <c r="I21" s="9"/>
      <c r="J21" s="134"/>
      <c r="K21" s="13"/>
      <c r="L21" s="13"/>
    </row>
    <row r="22" spans="1:12" x14ac:dyDescent="0.2">
      <c r="A22" s="162"/>
      <c r="E22" s="157"/>
      <c r="F22" s="133"/>
      <c r="G22" s="135"/>
      <c r="I22" s="9"/>
      <c r="J22" s="134"/>
      <c r="K22" s="13"/>
      <c r="L22" s="13"/>
    </row>
    <row r="23" spans="1:12" x14ac:dyDescent="0.2">
      <c r="A23" s="162"/>
      <c r="E23" s="157"/>
      <c r="F23" s="133"/>
      <c r="G23" s="9"/>
      <c r="I23" s="9"/>
      <c r="J23" s="134"/>
      <c r="K23" s="13"/>
      <c r="L23" s="13"/>
    </row>
    <row r="24" spans="1:12" x14ac:dyDescent="0.2">
      <c r="A24" s="162"/>
      <c r="E24" s="157"/>
      <c r="F24" s="133"/>
      <c r="G24" s="9"/>
      <c r="I24" s="9"/>
      <c r="J24" s="134"/>
      <c r="K24" s="13"/>
      <c r="L24" s="13"/>
    </row>
    <row r="25" spans="1:12" x14ac:dyDescent="0.2">
      <c r="A25" s="162"/>
      <c r="E25" s="157"/>
      <c r="F25" s="133"/>
      <c r="G25" s="9"/>
      <c r="I25" s="9"/>
      <c r="J25" s="134"/>
      <c r="K25" s="13"/>
      <c r="L25" s="13"/>
    </row>
    <row r="26" spans="1:12" x14ac:dyDescent="0.2">
      <c r="A26" s="162"/>
      <c r="E26" s="157"/>
      <c r="F26" s="133"/>
      <c r="G26" s="9"/>
      <c r="I26" s="9"/>
      <c r="J26" s="134"/>
      <c r="K26" s="13"/>
      <c r="L26" s="13"/>
    </row>
    <row r="27" spans="1:12" x14ac:dyDescent="0.2">
      <c r="A27" s="162"/>
      <c r="E27" s="157"/>
      <c r="F27" s="133"/>
      <c r="G27" s="9"/>
      <c r="I27" s="9"/>
      <c r="J27" s="134"/>
      <c r="K27" s="13"/>
      <c r="L27" s="13"/>
    </row>
    <row r="28" spans="1:12" x14ac:dyDescent="0.2">
      <c r="A28" s="162"/>
      <c r="E28" s="157"/>
      <c r="F28" s="133"/>
      <c r="G28" s="9"/>
      <c r="I28" s="9"/>
      <c r="J28" s="134"/>
      <c r="K28" s="13"/>
      <c r="L28" s="13"/>
    </row>
    <row r="29" spans="1:12" x14ac:dyDescent="0.2">
      <c r="A29" s="162"/>
      <c r="E29" s="157"/>
      <c r="F29" s="133"/>
      <c r="G29" s="9"/>
      <c r="I29" s="9"/>
      <c r="J29" s="134"/>
    </row>
    <row r="30" spans="1:12" x14ac:dyDescent="0.2">
      <c r="A30" s="162"/>
      <c r="E30" s="156"/>
      <c r="F30" s="9"/>
      <c r="G30" s="9"/>
      <c r="I30" s="9"/>
      <c r="J30" s="134"/>
    </row>
    <row r="31" spans="1:12" x14ac:dyDescent="0.2">
      <c r="A31" s="162"/>
      <c r="E31" s="156"/>
      <c r="F31" s="134"/>
      <c r="G31" s="134"/>
      <c r="I31" s="134"/>
      <c r="J31" s="134"/>
    </row>
    <row r="32" spans="1:12" x14ac:dyDescent="0.2">
      <c r="A32" s="162"/>
      <c r="E32" s="156"/>
      <c r="F32" s="134"/>
      <c r="G32" s="134"/>
      <c r="I32" s="134"/>
      <c r="J32" s="134"/>
    </row>
    <row r="33" spans="1:10" x14ac:dyDescent="0.2">
      <c r="A33" s="162"/>
      <c r="E33" s="156"/>
      <c r="F33" s="134"/>
      <c r="G33" s="134"/>
      <c r="I33" s="134"/>
      <c r="J33" s="134"/>
    </row>
    <row r="34" spans="1:10" x14ac:dyDescent="0.2">
      <c r="A34" s="162"/>
      <c r="E34" s="156"/>
      <c r="F34" s="13"/>
      <c r="G34" s="13"/>
      <c r="I34" s="13"/>
    </row>
    <row r="35" spans="1:10" x14ac:dyDescent="0.2">
      <c r="A35" s="162"/>
      <c r="E35" s="156"/>
      <c r="F35" s="13"/>
      <c r="G35" s="13"/>
      <c r="I35" s="13"/>
    </row>
    <row r="36" spans="1:10" x14ac:dyDescent="0.2">
      <c r="A36" s="162"/>
      <c r="E36" s="156"/>
      <c r="F36" s="13"/>
      <c r="G36" s="13"/>
      <c r="I36" s="13"/>
    </row>
    <row r="37" spans="1:10" x14ac:dyDescent="0.2">
      <c r="A37" s="162"/>
      <c r="E37" s="156"/>
      <c r="F37" s="13"/>
      <c r="G37" s="13"/>
      <c r="I37" s="13"/>
    </row>
    <row r="38" spans="1:10" x14ac:dyDescent="0.2">
      <c r="A38" s="162"/>
      <c r="E38" s="156"/>
      <c r="F38" s="13"/>
      <c r="G38" s="13"/>
      <c r="I38" s="13"/>
    </row>
    <row r="39" spans="1:10" x14ac:dyDescent="0.2">
      <c r="A39" s="162"/>
      <c r="E39" s="156"/>
      <c r="F39" s="13"/>
      <c r="G39" s="13"/>
      <c r="I39" s="13"/>
    </row>
    <row r="40" spans="1:10" x14ac:dyDescent="0.2">
      <c r="A40" s="162"/>
      <c r="E40" s="156"/>
      <c r="F40" s="13"/>
      <c r="G40" s="13"/>
      <c r="I40" s="13"/>
    </row>
    <row r="41" spans="1:10" x14ac:dyDescent="0.2">
      <c r="A41" s="162"/>
      <c r="E41" s="156"/>
      <c r="F41" s="13"/>
      <c r="G41" s="13"/>
      <c r="I41" s="13"/>
    </row>
    <row r="42" spans="1:10" x14ac:dyDescent="0.2">
      <c r="A42" s="162"/>
      <c r="E42" s="156"/>
      <c r="F42" s="13"/>
      <c r="G42" s="13"/>
      <c r="I42" s="13"/>
    </row>
    <row r="43" spans="1:10" x14ac:dyDescent="0.2">
      <c r="A43" s="162"/>
      <c r="E43" s="156"/>
      <c r="F43" s="13"/>
      <c r="G43" s="13"/>
      <c r="I43" s="13"/>
    </row>
    <row r="44" spans="1:10" x14ac:dyDescent="0.2">
      <c r="A44" s="162"/>
      <c r="E44" s="122"/>
      <c r="G44" s="122"/>
    </row>
    <row r="45" spans="1:10" x14ac:dyDescent="0.2">
      <c r="A45" s="162"/>
      <c r="E45" s="122"/>
      <c r="G45" s="122"/>
    </row>
    <row r="46" spans="1:10" x14ac:dyDescent="0.2">
      <c r="A46" s="162"/>
      <c r="E46" s="122"/>
      <c r="G46" s="122"/>
    </row>
    <row r="47" spans="1:10" x14ac:dyDescent="0.2">
      <c r="A47" s="162"/>
      <c r="E47" s="122"/>
      <c r="G47" s="122"/>
    </row>
    <row r="48" spans="1:10" x14ac:dyDescent="0.2">
      <c r="A48" s="162"/>
      <c r="E48" s="122"/>
      <c r="G48" s="122"/>
    </row>
    <row r="49" spans="1:7" x14ac:dyDescent="0.2">
      <c r="A49" s="162"/>
      <c r="E49" s="122"/>
      <c r="G49" s="122"/>
    </row>
    <row r="50" spans="1:7" x14ac:dyDescent="0.2">
      <c r="A50" s="162"/>
      <c r="E50" s="122"/>
      <c r="G50" s="122"/>
    </row>
    <row r="51" spans="1:7" x14ac:dyDescent="0.2">
      <c r="A51" s="163"/>
      <c r="E51" s="122"/>
      <c r="G51" s="122"/>
    </row>
    <row r="52" spans="1:7" x14ac:dyDescent="0.2">
      <c r="A52" s="163"/>
      <c r="E52" s="122"/>
      <c r="G52" s="122"/>
    </row>
    <row r="53" spans="1:7" x14ac:dyDescent="0.2">
      <c r="A53" s="163"/>
      <c r="E53" s="122"/>
      <c r="G53" s="122"/>
    </row>
    <row r="54" spans="1:7" x14ac:dyDescent="0.2">
      <c r="A54" s="163"/>
      <c r="E54" s="122"/>
      <c r="G54" s="122"/>
    </row>
    <row r="55" spans="1:7" x14ac:dyDescent="0.2">
      <c r="A55" s="163"/>
      <c r="E55" s="122"/>
      <c r="G55" s="122"/>
    </row>
    <row r="56" spans="1:7" x14ac:dyDescent="0.2">
      <c r="A56" s="163"/>
      <c r="E56" s="122"/>
      <c r="G56" s="122"/>
    </row>
    <row r="57" spans="1:7" x14ac:dyDescent="0.2">
      <c r="A57" s="163"/>
      <c r="E57" s="122"/>
      <c r="G57" s="122"/>
    </row>
    <row r="58" spans="1:7" x14ac:dyDescent="0.2">
      <c r="A58" s="163"/>
      <c r="E58" s="122"/>
      <c r="G58" s="122"/>
    </row>
    <row r="59" spans="1:7" x14ac:dyDescent="0.2">
      <c r="A59" s="163"/>
      <c r="E59" s="122"/>
      <c r="G59" s="122"/>
    </row>
    <row r="60" spans="1:7" x14ac:dyDescent="0.2">
      <c r="A60" s="163"/>
      <c r="E60" s="122"/>
      <c r="G60" s="122"/>
    </row>
    <row r="61" spans="1:7" x14ac:dyDescent="0.2">
      <c r="A61" s="163"/>
      <c r="E61" s="122"/>
      <c r="G61" s="122"/>
    </row>
    <row r="62" spans="1:7" x14ac:dyDescent="0.2">
      <c r="A62" s="163"/>
      <c r="E62" s="122"/>
      <c r="G62" s="122"/>
    </row>
    <row r="63" spans="1:7" x14ac:dyDescent="0.2">
      <c r="A63" s="163"/>
      <c r="E63" s="122"/>
      <c r="G63" s="122"/>
    </row>
    <row r="64" spans="1:7" x14ac:dyDescent="0.2">
      <c r="A64" s="163"/>
      <c r="E64" s="122"/>
      <c r="G64" s="122"/>
    </row>
    <row r="65" spans="1:7" x14ac:dyDescent="0.2">
      <c r="A65" s="163"/>
      <c r="E65" s="122"/>
      <c r="G65" s="122"/>
    </row>
    <row r="66" spans="1:7" x14ac:dyDescent="0.2">
      <c r="A66" s="163"/>
      <c r="E66" s="122"/>
      <c r="G66" s="122"/>
    </row>
    <row r="67" spans="1:7" x14ac:dyDescent="0.2">
      <c r="A67" s="163"/>
      <c r="E67" s="122"/>
      <c r="G67" s="122"/>
    </row>
    <row r="68" spans="1:7" x14ac:dyDescent="0.2">
      <c r="A68" s="163"/>
      <c r="E68" s="122"/>
      <c r="G68" s="122"/>
    </row>
    <row r="69" spans="1:7" x14ac:dyDescent="0.2">
      <c r="A69" s="163"/>
      <c r="E69" s="122"/>
      <c r="G69" s="122"/>
    </row>
    <row r="70" spans="1:7" x14ac:dyDescent="0.2">
      <c r="A70" s="163"/>
      <c r="E70" s="122"/>
      <c r="G70" s="122"/>
    </row>
    <row r="71" spans="1:7" x14ac:dyDescent="0.2">
      <c r="A71" s="163"/>
      <c r="E71" s="122"/>
      <c r="G71" s="122"/>
    </row>
    <row r="72" spans="1:7" x14ac:dyDescent="0.2">
      <c r="A72" s="163"/>
      <c r="E72" s="122"/>
      <c r="G72" s="122"/>
    </row>
    <row r="73" spans="1:7" x14ac:dyDescent="0.2">
      <c r="A73" s="163"/>
      <c r="E73" s="122"/>
      <c r="G73" s="122"/>
    </row>
    <row r="74" spans="1:7" x14ac:dyDescent="0.2">
      <c r="A74" s="163"/>
      <c r="E74" s="122"/>
      <c r="G74" s="122"/>
    </row>
    <row r="75" spans="1:7" x14ac:dyDescent="0.2">
      <c r="A75" s="163"/>
      <c r="E75" s="122"/>
      <c r="G75" s="122"/>
    </row>
    <row r="76" spans="1:7" x14ac:dyDescent="0.2">
      <c r="A76" s="163"/>
      <c r="E76" s="122"/>
      <c r="G76" s="122"/>
    </row>
    <row r="77" spans="1:7" x14ac:dyDescent="0.2">
      <c r="A77" s="163"/>
      <c r="E77" s="122"/>
      <c r="G77" s="122"/>
    </row>
    <row r="78" spans="1:7" x14ac:dyDescent="0.2">
      <c r="A78" s="163"/>
      <c r="E78" s="122"/>
      <c r="G78" s="122"/>
    </row>
    <row r="79" spans="1:7" x14ac:dyDescent="0.2">
      <c r="A79" s="163"/>
      <c r="E79" s="122"/>
      <c r="G79" s="122"/>
    </row>
    <row r="80" spans="1:7" x14ac:dyDescent="0.2">
      <c r="A80" s="163"/>
      <c r="E80" s="122"/>
      <c r="G80" s="122"/>
    </row>
    <row r="81" spans="1:7" x14ac:dyDescent="0.2">
      <c r="A81" s="163"/>
      <c r="E81" s="122"/>
      <c r="G81" s="122"/>
    </row>
    <row r="82" spans="1:7" x14ac:dyDescent="0.2">
      <c r="A82" s="163"/>
      <c r="E82" s="122"/>
      <c r="G82" s="122"/>
    </row>
    <row r="83" spans="1:7" x14ac:dyDescent="0.2">
      <c r="A83" s="163"/>
      <c r="E83" s="122"/>
      <c r="G83" s="122"/>
    </row>
    <row r="84" spans="1:7" x14ac:dyDescent="0.2">
      <c r="A84" s="163"/>
      <c r="E84" s="122"/>
      <c r="G84" s="122"/>
    </row>
    <row r="85" spans="1:7" x14ac:dyDescent="0.2">
      <c r="A85" s="163"/>
      <c r="E85" s="122"/>
      <c r="G85" s="122"/>
    </row>
    <row r="86" spans="1:7" x14ac:dyDescent="0.2">
      <c r="A86" s="163"/>
      <c r="E86" s="122"/>
      <c r="G86" s="122"/>
    </row>
    <row r="87" spans="1:7" x14ac:dyDescent="0.2">
      <c r="A87" s="163"/>
      <c r="E87" s="122"/>
      <c r="G87" s="122"/>
    </row>
    <row r="88" spans="1:7" x14ac:dyDescent="0.2">
      <c r="A88" s="163"/>
      <c r="E88" s="122"/>
      <c r="G88" s="122"/>
    </row>
    <row r="89" spans="1:7" x14ac:dyDescent="0.2">
      <c r="A89" s="163"/>
      <c r="E89" s="122"/>
      <c r="G89" s="122"/>
    </row>
    <row r="90" spans="1:7" x14ac:dyDescent="0.2">
      <c r="A90" s="163"/>
      <c r="E90" s="122"/>
      <c r="G90" s="122"/>
    </row>
    <row r="91" spans="1:7" x14ac:dyDescent="0.2">
      <c r="A91" s="163"/>
      <c r="E91" s="122"/>
      <c r="G91" s="122"/>
    </row>
    <row r="92" spans="1:7" x14ac:dyDescent="0.2">
      <c r="A92" s="163"/>
      <c r="E92" s="122"/>
      <c r="G92" s="122"/>
    </row>
    <row r="93" spans="1:7" x14ac:dyDescent="0.2">
      <c r="A93" s="163"/>
      <c r="E93" s="122"/>
      <c r="G93" s="122"/>
    </row>
    <row r="94" spans="1:7" x14ac:dyDescent="0.2">
      <c r="A94" s="163"/>
      <c r="E94" s="122"/>
      <c r="G94" s="122"/>
    </row>
    <row r="95" spans="1:7" x14ac:dyDescent="0.2">
      <c r="A95" s="163"/>
      <c r="E95" s="122"/>
      <c r="G95" s="122"/>
    </row>
    <row r="96" spans="1:7" x14ac:dyDescent="0.2">
      <c r="A96" s="163"/>
      <c r="E96" s="122"/>
      <c r="G96" s="122"/>
    </row>
    <row r="97" spans="1:7" x14ac:dyDescent="0.2">
      <c r="A97" s="163"/>
      <c r="E97" s="122"/>
      <c r="G97" s="122"/>
    </row>
    <row r="98" spans="1:7" x14ac:dyDescent="0.2">
      <c r="A98" s="163"/>
      <c r="E98" s="122"/>
      <c r="G98" s="122"/>
    </row>
    <row r="99" spans="1:7" x14ac:dyDescent="0.2">
      <c r="A99" s="163"/>
      <c r="E99" s="122"/>
      <c r="G99" s="122"/>
    </row>
    <row r="100" spans="1:7" x14ac:dyDescent="0.2">
      <c r="A100" s="163"/>
      <c r="E100" s="122"/>
      <c r="G100" s="122"/>
    </row>
    <row r="101" spans="1:7" x14ac:dyDescent="0.2">
      <c r="A101" s="163"/>
      <c r="E101" s="122"/>
      <c r="G101" s="122"/>
    </row>
    <row r="102" spans="1:7" x14ac:dyDescent="0.2">
      <c r="A102" s="163"/>
      <c r="E102" s="122"/>
      <c r="G102" s="122"/>
    </row>
    <row r="103" spans="1:7" x14ac:dyDescent="0.2">
      <c r="A103" s="163"/>
      <c r="E103" s="122"/>
      <c r="G103" s="122"/>
    </row>
    <row r="104" spans="1:7" x14ac:dyDescent="0.2">
      <c r="A104" s="163"/>
      <c r="E104" s="122"/>
      <c r="G104" s="122"/>
    </row>
    <row r="105" spans="1:7" x14ac:dyDescent="0.2">
      <c r="A105" s="163"/>
      <c r="E105" s="122"/>
      <c r="G105" s="122"/>
    </row>
    <row r="106" spans="1:7" x14ac:dyDescent="0.2">
      <c r="A106" s="163"/>
      <c r="E106" s="122"/>
      <c r="G106" s="122"/>
    </row>
    <row r="107" spans="1:7" x14ac:dyDescent="0.2">
      <c r="A107" s="163"/>
      <c r="E107" s="122"/>
      <c r="G107" s="122"/>
    </row>
    <row r="108" spans="1:7" x14ac:dyDescent="0.2">
      <c r="A108" s="163"/>
      <c r="E108" s="122"/>
      <c r="G108" s="122"/>
    </row>
    <row r="109" spans="1:7" x14ac:dyDescent="0.2">
      <c r="A109" s="163"/>
      <c r="E109" s="122"/>
      <c r="G109" s="122"/>
    </row>
    <row r="110" spans="1:7" x14ac:dyDescent="0.2">
      <c r="A110" s="163"/>
      <c r="E110" s="122"/>
      <c r="G110" s="122"/>
    </row>
    <row r="111" spans="1:7" x14ac:dyDescent="0.2">
      <c r="A111" s="163"/>
      <c r="E111" s="122"/>
      <c r="G111" s="122"/>
    </row>
    <row r="112" spans="1:7" x14ac:dyDescent="0.2">
      <c r="A112" s="163"/>
      <c r="E112" s="122"/>
      <c r="G112" s="122"/>
    </row>
    <row r="113" spans="1:7" x14ac:dyDescent="0.2">
      <c r="A113" s="163"/>
      <c r="E113" s="122"/>
      <c r="G113" s="122"/>
    </row>
    <row r="114" spans="1:7" x14ac:dyDescent="0.2">
      <c r="A114" s="163"/>
      <c r="E114" s="122"/>
      <c r="G114" s="122"/>
    </row>
    <row r="115" spans="1:7" x14ac:dyDescent="0.2">
      <c r="A115" s="163"/>
      <c r="E115" s="122"/>
      <c r="G115" s="122"/>
    </row>
    <row r="116" spans="1:7" x14ac:dyDescent="0.2">
      <c r="A116" s="163"/>
      <c r="E116" s="122"/>
      <c r="G116" s="122"/>
    </row>
    <row r="117" spans="1:7" x14ac:dyDescent="0.2">
      <c r="A117" s="163"/>
      <c r="E117" s="122"/>
      <c r="G117" s="122"/>
    </row>
    <row r="118" spans="1:7" x14ac:dyDescent="0.2">
      <c r="A118" s="163"/>
      <c r="E118" s="122"/>
      <c r="G118" s="122"/>
    </row>
    <row r="119" spans="1:7" x14ac:dyDescent="0.2">
      <c r="A119" s="163"/>
      <c r="E119" s="122"/>
      <c r="G119" s="122"/>
    </row>
    <row r="120" spans="1:7" x14ac:dyDescent="0.2">
      <c r="A120" s="163"/>
      <c r="E120" s="122"/>
      <c r="G120" s="122"/>
    </row>
    <row r="121" spans="1:7" x14ac:dyDescent="0.2">
      <c r="A121" s="163"/>
      <c r="E121" s="122"/>
      <c r="G121" s="122"/>
    </row>
    <row r="122" spans="1:7" x14ac:dyDescent="0.2">
      <c r="A122" s="163"/>
      <c r="E122" s="122"/>
      <c r="G122" s="122"/>
    </row>
    <row r="123" spans="1:7" x14ac:dyDescent="0.2">
      <c r="A123" s="163"/>
      <c r="E123" s="122"/>
      <c r="G123" s="122"/>
    </row>
    <row r="124" spans="1:7" x14ac:dyDescent="0.2">
      <c r="A124" s="163"/>
      <c r="E124" s="122"/>
      <c r="G124" s="122"/>
    </row>
    <row r="125" spans="1:7" x14ac:dyDescent="0.2">
      <c r="A125" s="163"/>
      <c r="E125" s="122"/>
      <c r="G125" s="122"/>
    </row>
    <row r="126" spans="1:7" x14ac:dyDescent="0.2">
      <c r="A126" s="163"/>
      <c r="E126" s="122"/>
      <c r="G126" s="122"/>
    </row>
    <row r="127" spans="1:7" x14ac:dyDescent="0.2">
      <c r="A127" s="163"/>
      <c r="E127" s="122"/>
      <c r="G127" s="122"/>
    </row>
    <row r="128" spans="1:7" x14ac:dyDescent="0.2">
      <c r="A128" s="163"/>
      <c r="E128" s="122"/>
      <c r="G128" s="122"/>
    </row>
    <row r="129" spans="1:7" x14ac:dyDescent="0.2">
      <c r="A129" s="163"/>
      <c r="E129" s="122"/>
      <c r="G129" s="122"/>
    </row>
    <row r="130" spans="1:7" x14ac:dyDescent="0.2">
      <c r="A130" s="163"/>
      <c r="E130" s="122"/>
      <c r="G130" s="122"/>
    </row>
    <row r="131" spans="1:7" x14ac:dyDescent="0.2">
      <c r="A131" s="163"/>
      <c r="E131" s="122"/>
    </row>
    <row r="132" spans="1:7" x14ac:dyDescent="0.2">
      <c r="A132" s="163"/>
      <c r="E132" s="122"/>
      <c r="G132" s="122"/>
    </row>
    <row r="133" spans="1:7" x14ac:dyDescent="0.2">
      <c r="A133" s="163"/>
      <c r="E133" s="122"/>
      <c r="G133" s="122"/>
    </row>
    <row r="134" spans="1:7" x14ac:dyDescent="0.2">
      <c r="A134" s="163"/>
      <c r="E134" s="122"/>
      <c r="G134" s="122"/>
    </row>
    <row r="135" spans="1:7" x14ac:dyDescent="0.2">
      <c r="A135" s="163"/>
      <c r="E135" s="122"/>
      <c r="G135" s="122"/>
    </row>
    <row r="136" spans="1:7" x14ac:dyDescent="0.2">
      <c r="A136" s="163"/>
      <c r="E136" s="122"/>
      <c r="G136" s="122"/>
    </row>
    <row r="137" spans="1:7" x14ac:dyDescent="0.2">
      <c r="A137" s="163"/>
      <c r="E137" s="122"/>
      <c r="G137" s="122"/>
    </row>
    <row r="138" spans="1:7" x14ac:dyDescent="0.2">
      <c r="A138" s="163"/>
      <c r="E138" s="122"/>
      <c r="G138" s="122"/>
    </row>
    <row r="139" spans="1:7" x14ac:dyDescent="0.2">
      <c r="A139" s="163"/>
      <c r="E139" s="122"/>
      <c r="G139" s="122"/>
    </row>
    <row r="140" spans="1:7" x14ac:dyDescent="0.2">
      <c r="A140" s="163"/>
      <c r="E140" s="122"/>
      <c r="G140" s="122"/>
    </row>
    <row r="141" spans="1:7" x14ac:dyDescent="0.2">
      <c r="A141" s="163"/>
      <c r="E141" s="122"/>
      <c r="G141" s="122"/>
    </row>
    <row r="142" spans="1:7" x14ac:dyDescent="0.2">
      <c r="A142" s="163"/>
      <c r="E142" s="122"/>
      <c r="G142" s="122"/>
    </row>
    <row r="143" spans="1:7" x14ac:dyDescent="0.2">
      <c r="A143" s="163"/>
      <c r="E143" s="122"/>
      <c r="G143" s="122"/>
    </row>
    <row r="144" spans="1:7" x14ac:dyDescent="0.2">
      <c r="A144" s="163"/>
      <c r="E144" s="122"/>
      <c r="G144" s="122"/>
    </row>
    <row r="145" spans="1:7" x14ac:dyDescent="0.2">
      <c r="A145" s="163"/>
      <c r="E145" s="122"/>
      <c r="G145" s="122"/>
    </row>
    <row r="146" spans="1:7" x14ac:dyDescent="0.2">
      <c r="A146" s="163"/>
      <c r="E146" s="122"/>
      <c r="G146" s="122"/>
    </row>
    <row r="147" spans="1:7" x14ac:dyDescent="0.2">
      <c r="A147" s="163"/>
      <c r="E147" s="122"/>
      <c r="G147" s="122"/>
    </row>
    <row r="148" spans="1:7" x14ac:dyDescent="0.2">
      <c r="A148" s="163"/>
      <c r="E148" s="122"/>
      <c r="G148" s="122"/>
    </row>
    <row r="149" spans="1:7" x14ac:dyDescent="0.2">
      <c r="A149" s="163"/>
      <c r="E149" s="122"/>
      <c r="G149" s="122"/>
    </row>
    <row r="150" spans="1:7" x14ac:dyDescent="0.2">
      <c r="A150" s="163"/>
      <c r="E150" s="122"/>
      <c r="G150" s="122"/>
    </row>
    <row r="151" spans="1:7" x14ac:dyDescent="0.2">
      <c r="A151" s="163"/>
      <c r="E151" s="122"/>
      <c r="G151" s="122"/>
    </row>
    <row r="152" spans="1:7" x14ac:dyDescent="0.2">
      <c r="A152" s="163"/>
      <c r="E152" s="122"/>
      <c r="G152" s="122"/>
    </row>
    <row r="153" spans="1:7" x14ac:dyDescent="0.2">
      <c r="A153" s="163"/>
      <c r="E153" s="122"/>
      <c r="G153" s="122"/>
    </row>
    <row r="154" spans="1:7" x14ac:dyDescent="0.2">
      <c r="A154" s="163"/>
      <c r="E154" s="122"/>
      <c r="G154" s="122"/>
    </row>
    <row r="155" spans="1:7" x14ac:dyDescent="0.2">
      <c r="A155" s="163"/>
      <c r="E155" s="122"/>
      <c r="G155" s="122"/>
    </row>
    <row r="156" spans="1:7" x14ac:dyDescent="0.2">
      <c r="A156" s="163"/>
      <c r="E156" s="122"/>
      <c r="G156" s="122"/>
    </row>
    <row r="157" spans="1:7" x14ac:dyDescent="0.2">
      <c r="A157" s="163"/>
      <c r="E157" s="122"/>
      <c r="G157" s="122"/>
    </row>
    <row r="158" spans="1:7" x14ac:dyDescent="0.2">
      <c r="A158" s="163"/>
      <c r="E158" s="122"/>
    </row>
    <row r="159" spans="1:7" x14ac:dyDescent="0.2">
      <c r="A159" s="163"/>
      <c r="E159" s="122"/>
      <c r="G159" s="122"/>
    </row>
    <row r="160" spans="1:7" x14ac:dyDescent="0.2">
      <c r="A160" s="163"/>
      <c r="E160" s="122"/>
      <c r="G160" s="122"/>
    </row>
    <row r="161" spans="1:7" x14ac:dyDescent="0.2">
      <c r="A161" s="163"/>
      <c r="E161" s="122"/>
      <c r="G161" s="122"/>
    </row>
    <row r="162" spans="1:7" x14ac:dyDescent="0.2">
      <c r="A162" s="163"/>
      <c r="E162" s="122"/>
      <c r="G162" s="122"/>
    </row>
    <row r="163" spans="1:7" x14ac:dyDescent="0.2">
      <c r="A163" s="163"/>
      <c r="E163" s="122"/>
      <c r="G163" s="122"/>
    </row>
    <row r="164" spans="1:7" x14ac:dyDescent="0.2">
      <c r="A164" s="163"/>
      <c r="E164" s="122"/>
      <c r="G164" s="122"/>
    </row>
    <row r="165" spans="1:7" x14ac:dyDescent="0.2">
      <c r="A165" s="163"/>
      <c r="E165" s="122"/>
      <c r="G165" s="122"/>
    </row>
    <row r="166" spans="1:7" x14ac:dyDescent="0.2">
      <c r="A166" s="163"/>
      <c r="E166" s="122"/>
      <c r="G166" s="122"/>
    </row>
    <row r="167" spans="1:7" x14ac:dyDescent="0.2">
      <c r="A167" s="163"/>
      <c r="E167" s="122"/>
      <c r="G167" s="122"/>
    </row>
    <row r="168" spans="1:7" x14ac:dyDescent="0.2">
      <c r="A168" s="163"/>
      <c r="E168" s="122"/>
    </row>
    <row r="169" spans="1:7" x14ac:dyDescent="0.2">
      <c r="A169" s="163"/>
      <c r="E169" s="122"/>
      <c r="G169" s="122"/>
    </row>
    <row r="170" spans="1:7" x14ac:dyDescent="0.2">
      <c r="A170" s="163"/>
      <c r="E170" s="122"/>
      <c r="G170" s="122"/>
    </row>
    <row r="171" spans="1:7" x14ac:dyDescent="0.2">
      <c r="A171" s="163"/>
      <c r="E171" s="122"/>
      <c r="G171" s="122"/>
    </row>
    <row r="172" spans="1:7" x14ac:dyDescent="0.2">
      <c r="A172" s="163"/>
      <c r="E172" s="122"/>
      <c r="G172" s="122"/>
    </row>
    <row r="173" spans="1:7" x14ac:dyDescent="0.2">
      <c r="A173" s="163"/>
      <c r="E173" s="122"/>
      <c r="G173" s="122"/>
    </row>
    <row r="174" spans="1:7" x14ac:dyDescent="0.2">
      <c r="A174" s="163"/>
      <c r="E174" s="122"/>
      <c r="G174" s="122"/>
    </row>
    <row r="175" spans="1:7" x14ac:dyDescent="0.2">
      <c r="A175" s="163"/>
      <c r="E175" s="122"/>
      <c r="G175" s="122"/>
    </row>
    <row r="176" spans="1:7" x14ac:dyDescent="0.2">
      <c r="A176" s="163"/>
      <c r="E176" s="122"/>
      <c r="G176" s="122"/>
    </row>
    <row r="177" spans="1:7" x14ac:dyDescent="0.2">
      <c r="A177" s="163"/>
      <c r="E177" s="122"/>
      <c r="G177" s="122"/>
    </row>
    <row r="178" spans="1:7" x14ac:dyDescent="0.2">
      <c r="A178" s="163"/>
      <c r="E178" s="122"/>
      <c r="G178" s="122"/>
    </row>
    <row r="179" spans="1:7" x14ac:dyDescent="0.2">
      <c r="A179" s="163"/>
      <c r="E179" s="122"/>
      <c r="G179" s="122"/>
    </row>
    <row r="180" spans="1:7" x14ac:dyDescent="0.2">
      <c r="A180" s="163"/>
      <c r="E180" s="122"/>
      <c r="G180" s="122"/>
    </row>
    <row r="181" spans="1:7" x14ac:dyDescent="0.2">
      <c r="A181" s="163"/>
      <c r="E181" s="122"/>
      <c r="G181" s="122"/>
    </row>
    <row r="182" spans="1:7" x14ac:dyDescent="0.2">
      <c r="A182" s="163"/>
      <c r="E182" s="122"/>
      <c r="G182" s="122"/>
    </row>
    <row r="183" spans="1:7" x14ac:dyDescent="0.2">
      <c r="A183" s="163"/>
      <c r="E183" s="122"/>
      <c r="G183" s="122"/>
    </row>
    <row r="184" spans="1:7" x14ac:dyDescent="0.2">
      <c r="A184" s="163"/>
      <c r="E184" s="122"/>
      <c r="G184" s="122"/>
    </row>
    <row r="185" spans="1:7" x14ac:dyDescent="0.2">
      <c r="A185" s="163"/>
      <c r="E185" s="122"/>
      <c r="G185" s="122"/>
    </row>
    <row r="186" spans="1:7" x14ac:dyDescent="0.2">
      <c r="A186" s="163"/>
      <c r="E186" s="122"/>
      <c r="G186" s="122"/>
    </row>
    <row r="187" spans="1:7" x14ac:dyDescent="0.2">
      <c r="A187" s="163"/>
      <c r="E187" s="122"/>
      <c r="G187" s="122"/>
    </row>
    <row r="188" spans="1:7" x14ac:dyDescent="0.2">
      <c r="A188" s="163"/>
      <c r="E188" s="122"/>
      <c r="G188" s="122"/>
    </row>
    <row r="189" spans="1:7" x14ac:dyDescent="0.2">
      <c r="A189" s="163"/>
      <c r="E189" s="122"/>
      <c r="G189" s="122"/>
    </row>
    <row r="190" spans="1:7" x14ac:dyDescent="0.2">
      <c r="A190" s="163"/>
      <c r="E190" s="122"/>
      <c r="G190" s="122"/>
    </row>
    <row r="191" spans="1:7" x14ac:dyDescent="0.2">
      <c r="A191" s="163"/>
      <c r="E191" s="122"/>
      <c r="G191" s="122"/>
    </row>
    <row r="192" spans="1:7" x14ac:dyDescent="0.2">
      <c r="A192" s="163"/>
      <c r="E192" s="122"/>
      <c r="G192" s="122"/>
    </row>
    <row r="193" spans="1:7" x14ac:dyDescent="0.2">
      <c r="A193" s="163"/>
      <c r="E193" s="122"/>
      <c r="G193" s="122"/>
    </row>
    <row r="194" spans="1:7" x14ac:dyDescent="0.2">
      <c r="A194" s="163"/>
      <c r="E194" s="122"/>
      <c r="G194" s="122"/>
    </row>
    <row r="195" spans="1:7" x14ac:dyDescent="0.2">
      <c r="A195" s="163"/>
      <c r="E195" s="122"/>
      <c r="G195" s="122"/>
    </row>
    <row r="196" spans="1:7" x14ac:dyDescent="0.2">
      <c r="A196" s="163"/>
      <c r="E196" s="122"/>
      <c r="G196" s="122"/>
    </row>
    <row r="197" spans="1:7" x14ac:dyDescent="0.2">
      <c r="A197" s="163"/>
      <c r="E197" s="122"/>
      <c r="G197" s="122"/>
    </row>
    <row r="198" spans="1:7" x14ac:dyDescent="0.2">
      <c r="A198" s="163"/>
      <c r="E198" s="122"/>
      <c r="G198" s="122"/>
    </row>
    <row r="199" spans="1:7" x14ac:dyDescent="0.2">
      <c r="A199" s="163"/>
      <c r="E199" s="122"/>
      <c r="G199" s="122"/>
    </row>
    <row r="200" spans="1:7" x14ac:dyDescent="0.2">
      <c r="A200" s="163"/>
      <c r="E200" s="122"/>
      <c r="G200" s="122"/>
    </row>
    <row r="201" spans="1:7" x14ac:dyDescent="0.2">
      <c r="A201" s="163"/>
      <c r="E201" s="122"/>
      <c r="G201" s="122"/>
    </row>
    <row r="202" spans="1:7" x14ac:dyDescent="0.2">
      <c r="A202" s="163"/>
      <c r="E202" s="122"/>
      <c r="G202" s="122"/>
    </row>
    <row r="203" spans="1:7" x14ac:dyDescent="0.2">
      <c r="A203" s="163"/>
      <c r="E203" s="122"/>
      <c r="G203" s="122"/>
    </row>
    <row r="204" spans="1:7" x14ac:dyDescent="0.2">
      <c r="A204" s="163"/>
      <c r="E204" s="122"/>
      <c r="G204" s="122"/>
    </row>
    <row r="205" spans="1:7" x14ac:dyDescent="0.2">
      <c r="A205" s="163"/>
      <c r="E205" s="122"/>
      <c r="G205" s="122"/>
    </row>
    <row r="206" spans="1:7" x14ac:dyDescent="0.2">
      <c r="A206" s="163"/>
      <c r="E206" s="122"/>
      <c r="G206" s="122"/>
    </row>
    <row r="207" spans="1:7" x14ac:dyDescent="0.2">
      <c r="A207" s="163"/>
      <c r="E207" s="122"/>
      <c r="G207" s="122"/>
    </row>
    <row r="208" spans="1:7" x14ac:dyDescent="0.2">
      <c r="A208" s="163"/>
      <c r="E208" s="122"/>
      <c r="G208" s="122"/>
    </row>
    <row r="209" spans="1:7" x14ac:dyDescent="0.2">
      <c r="A209" s="163"/>
      <c r="E209" s="122"/>
      <c r="G209" s="122"/>
    </row>
    <row r="210" spans="1:7" x14ac:dyDescent="0.2">
      <c r="A210" s="163"/>
      <c r="E210" s="122"/>
      <c r="G210" s="122"/>
    </row>
    <row r="211" spans="1:7" x14ac:dyDescent="0.2">
      <c r="A211" s="163"/>
      <c r="E211" s="122"/>
      <c r="G211" s="122"/>
    </row>
    <row r="212" spans="1:7" x14ac:dyDescent="0.2">
      <c r="A212" s="163"/>
      <c r="E212" s="122"/>
      <c r="G212" s="122"/>
    </row>
    <row r="213" spans="1:7" x14ac:dyDescent="0.2">
      <c r="A213" s="163"/>
      <c r="E213" s="122"/>
      <c r="G213" s="122"/>
    </row>
    <row r="214" spans="1:7" x14ac:dyDescent="0.2">
      <c r="A214" s="163"/>
      <c r="E214" s="122"/>
      <c r="G214" s="122"/>
    </row>
    <row r="215" spans="1:7" x14ac:dyDescent="0.2">
      <c r="A215" s="163"/>
      <c r="E215" s="122"/>
    </row>
    <row r="216" spans="1:7" x14ac:dyDescent="0.2">
      <c r="A216" s="163"/>
      <c r="E216" s="122"/>
    </row>
    <row r="217" spans="1:7" x14ac:dyDescent="0.2">
      <c r="A217" s="163"/>
      <c r="E217" s="122"/>
    </row>
    <row r="218" spans="1:7" x14ac:dyDescent="0.2">
      <c r="A218" s="163"/>
      <c r="E218" s="122"/>
    </row>
    <row r="219" spans="1:7" x14ac:dyDescent="0.2">
      <c r="A219" s="163"/>
      <c r="E219" s="157"/>
    </row>
    <row r="220" spans="1:7" x14ac:dyDescent="0.2">
      <c r="A220" s="163"/>
      <c r="E220" s="157"/>
    </row>
    <row r="221" spans="1:7" x14ac:dyDescent="0.2">
      <c r="A221" s="163"/>
      <c r="E221" s="157"/>
    </row>
    <row r="222" spans="1:7" x14ac:dyDescent="0.2">
      <c r="A222" s="163"/>
      <c r="E222" s="157"/>
    </row>
    <row r="223" spans="1:7" x14ac:dyDescent="0.2">
      <c r="A223" s="163"/>
      <c r="E223" s="157"/>
    </row>
    <row r="224" spans="1:7" x14ac:dyDescent="0.2">
      <c r="A224" s="163"/>
      <c r="E224" s="157"/>
    </row>
    <row r="225" spans="1:5" x14ac:dyDescent="0.2">
      <c r="A225" s="163"/>
      <c r="E225" s="157"/>
    </row>
    <row r="226" spans="1:5" x14ac:dyDescent="0.2">
      <c r="A226" s="163"/>
      <c r="E226" s="157"/>
    </row>
    <row r="227" spans="1:5" x14ac:dyDescent="0.2">
      <c r="A227" s="163"/>
      <c r="E227" s="157"/>
    </row>
    <row r="228" spans="1:5" x14ac:dyDescent="0.2">
      <c r="A228" s="163"/>
      <c r="E228" s="157"/>
    </row>
    <row r="229" spans="1:5" x14ac:dyDescent="0.2">
      <c r="A229" s="163"/>
      <c r="E229" s="157"/>
    </row>
    <row r="230" spans="1:5" x14ac:dyDescent="0.2">
      <c r="A230" s="163"/>
      <c r="E230" s="157"/>
    </row>
    <row r="231" spans="1:5" x14ac:dyDescent="0.2">
      <c r="A231" s="163"/>
      <c r="E231" s="157"/>
    </row>
    <row r="232" spans="1:5" x14ac:dyDescent="0.2">
      <c r="A232" s="163"/>
      <c r="E232" s="157"/>
    </row>
    <row r="233" spans="1:5" x14ac:dyDescent="0.2">
      <c r="A233" s="163"/>
      <c r="E233" s="157"/>
    </row>
    <row r="234" spans="1:5" x14ac:dyDescent="0.2">
      <c r="A234" s="163"/>
      <c r="E234" s="157"/>
    </row>
    <row r="235" spans="1:5" x14ac:dyDescent="0.2">
      <c r="A235" s="163"/>
      <c r="E235" s="157"/>
    </row>
    <row r="236" spans="1:5" x14ac:dyDescent="0.2">
      <c r="A236" s="163"/>
      <c r="E236" s="157"/>
    </row>
    <row r="237" spans="1:5" x14ac:dyDescent="0.2">
      <c r="A237" s="163"/>
      <c r="E237" s="157"/>
    </row>
    <row r="238" spans="1:5" x14ac:dyDescent="0.2">
      <c r="A238" s="163"/>
      <c r="E238" s="157"/>
    </row>
    <row r="239" spans="1:5" x14ac:dyDescent="0.2">
      <c r="A239" s="163"/>
      <c r="E239" s="157"/>
    </row>
    <row r="240" spans="1:5" x14ac:dyDescent="0.2">
      <c r="A240" s="163"/>
      <c r="E240" s="157"/>
    </row>
    <row r="241" spans="1:5" x14ac:dyDescent="0.2">
      <c r="A241" s="163"/>
      <c r="E241" s="157"/>
    </row>
    <row r="242" spans="1:5" x14ac:dyDescent="0.2">
      <c r="A242" s="163"/>
      <c r="E242" s="157"/>
    </row>
    <row r="243" spans="1:5" x14ac:dyDescent="0.2">
      <c r="A243" s="163"/>
      <c r="E243" s="157"/>
    </row>
    <row r="244" spans="1:5" x14ac:dyDescent="0.2">
      <c r="A244" s="163"/>
      <c r="E244" s="157"/>
    </row>
    <row r="245" spans="1:5" x14ac:dyDescent="0.2">
      <c r="A245" s="163"/>
      <c r="E245" s="157"/>
    </row>
    <row r="246" spans="1:5" x14ac:dyDescent="0.2">
      <c r="A246" s="163"/>
      <c r="E246" s="157"/>
    </row>
    <row r="247" spans="1:5" x14ac:dyDescent="0.2">
      <c r="A247" s="163"/>
      <c r="E247" s="157"/>
    </row>
    <row r="248" spans="1:5" x14ac:dyDescent="0.2">
      <c r="A248" s="163"/>
      <c r="E248" s="157"/>
    </row>
    <row r="249" spans="1:5" x14ac:dyDescent="0.2">
      <c r="A249" s="163"/>
      <c r="E249" s="157"/>
    </row>
    <row r="250" spans="1:5" x14ac:dyDescent="0.2">
      <c r="A250" s="163"/>
      <c r="E250" s="157"/>
    </row>
    <row r="251" spans="1:5" x14ac:dyDescent="0.2">
      <c r="A251" s="163"/>
      <c r="E251" s="157"/>
    </row>
    <row r="252" spans="1:5" x14ac:dyDescent="0.2">
      <c r="A252" s="163"/>
      <c r="E252" s="157"/>
    </row>
    <row r="253" spans="1:5" x14ac:dyDescent="0.2">
      <c r="A253" s="163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229"/>
  <sheetViews>
    <sheetView zoomScale="110" zoomScaleNormal="110" workbookViewId="0"/>
  </sheetViews>
  <sheetFormatPr defaultRowHeight="12.75" x14ac:dyDescent="0.2"/>
  <cols>
    <col min="1" max="1" width="10.5703125" customWidth="1"/>
    <col min="2" max="4" width="8.7109375" customWidth="1"/>
    <col min="5" max="10" width="10.5703125" customWidth="1"/>
  </cols>
  <sheetData>
    <row r="1" spans="1:7" ht="14.25" x14ac:dyDescent="0.2">
      <c r="A1" s="136" t="s">
        <v>177</v>
      </c>
      <c r="B1" s="139"/>
      <c r="C1" s="153"/>
      <c r="D1" s="153"/>
      <c r="E1" s="137"/>
      <c r="G1" s="13"/>
    </row>
    <row r="2" spans="1:7" x14ac:dyDescent="0.2">
      <c r="A2" s="139" t="s">
        <v>178</v>
      </c>
      <c r="B2" s="139" t="s">
        <v>179</v>
      </c>
      <c r="C2" s="153" t="s">
        <v>180</v>
      </c>
      <c r="D2" s="153" t="s">
        <v>181</v>
      </c>
      <c r="E2" s="137"/>
      <c r="G2" s="13"/>
    </row>
    <row r="3" spans="1:7" x14ac:dyDescent="0.2">
      <c r="C3" s="128"/>
      <c r="D3" s="128" t="s">
        <v>182</v>
      </c>
      <c r="E3" s="137"/>
      <c r="G3" s="13"/>
    </row>
    <row r="4" spans="1:7" ht="14.25" x14ac:dyDescent="0.2">
      <c r="A4" s="36" t="s">
        <v>55</v>
      </c>
      <c r="B4" s="165">
        <v>1.1252890339999999</v>
      </c>
      <c r="C4" s="165">
        <v>4.3590841510000002</v>
      </c>
      <c r="D4" s="128"/>
      <c r="E4" s="137"/>
    </row>
    <row r="5" spans="1:7" ht="14.25" x14ac:dyDescent="0.2">
      <c r="A5" s="36" t="s">
        <v>66</v>
      </c>
      <c r="B5" s="165">
        <v>2.1491665869999999</v>
      </c>
      <c r="C5" s="165">
        <v>5.0201582179999997</v>
      </c>
      <c r="D5" s="128"/>
    </row>
    <row r="6" spans="1:7" ht="14.25" x14ac:dyDescent="0.2">
      <c r="A6" s="36" t="s">
        <v>90</v>
      </c>
      <c r="B6" s="165">
        <v>2.2212140819999999</v>
      </c>
      <c r="C6" s="165">
        <v>5.9883337589999996</v>
      </c>
      <c r="D6" s="128"/>
    </row>
    <row r="7" spans="1:7" ht="14.25" x14ac:dyDescent="0.2">
      <c r="A7" s="36" t="s">
        <v>97</v>
      </c>
      <c r="B7" s="165">
        <v>2.8250803009999998</v>
      </c>
      <c r="C7" s="165">
        <v>4.8028583090000003</v>
      </c>
      <c r="D7" s="128"/>
    </row>
    <row r="8" spans="1:7" ht="14.25" x14ac:dyDescent="0.2">
      <c r="A8" s="36" t="s">
        <v>100</v>
      </c>
      <c r="B8" s="165">
        <v>3.6214252309999999</v>
      </c>
      <c r="C8" s="165">
        <v>5.4779696009999999</v>
      </c>
      <c r="D8" s="128"/>
    </row>
    <row r="9" spans="1:7" ht="14.25" x14ac:dyDescent="0.2">
      <c r="A9" s="36" t="s">
        <v>101</v>
      </c>
      <c r="B9" s="165">
        <v>3.51764828</v>
      </c>
      <c r="C9" s="165">
        <v>5.2809759989999998</v>
      </c>
      <c r="D9" s="128"/>
    </row>
    <row r="10" spans="1:7" ht="14.25" x14ac:dyDescent="0.2">
      <c r="A10" s="36" t="s">
        <v>117</v>
      </c>
      <c r="B10" s="165">
        <v>2.130597206</v>
      </c>
      <c r="C10" s="165">
        <v>7.1277686969999996</v>
      </c>
      <c r="D10" s="128"/>
    </row>
    <row r="11" spans="1:7" ht="14.25" x14ac:dyDescent="0.2">
      <c r="A11" s="36" t="s">
        <v>119</v>
      </c>
      <c r="B11" s="165">
        <v>2.052897298</v>
      </c>
      <c r="C11" s="165">
        <v>5.8583899119999998</v>
      </c>
    </row>
    <row r="12" spans="1:7" ht="14.25" x14ac:dyDescent="0.2">
      <c r="A12" s="36" t="s">
        <v>160</v>
      </c>
      <c r="B12" s="165">
        <v>3.9776976409999998</v>
      </c>
      <c r="C12" s="165">
        <v>4.9285937579999999</v>
      </c>
    </row>
    <row r="13" spans="1:7" ht="14.25" x14ac:dyDescent="0.2">
      <c r="A13" s="36" t="s">
        <v>167</v>
      </c>
      <c r="D13">
        <v>10</v>
      </c>
    </row>
    <row r="14" spans="1:7" ht="14.25" x14ac:dyDescent="0.2">
      <c r="A14" s="36"/>
      <c r="B14" s="165"/>
      <c r="C14" s="165"/>
    </row>
    <row r="15" spans="1:7" x14ac:dyDescent="0.2">
      <c r="A15" s="18"/>
      <c r="B15" s="160"/>
      <c r="C15" s="128"/>
    </row>
    <row r="16" spans="1:7" x14ac:dyDescent="0.2">
      <c r="A16" s="18"/>
      <c r="B16" s="160"/>
      <c r="C16" s="128"/>
    </row>
    <row r="17" spans="1:3" x14ac:dyDescent="0.2">
      <c r="A17" s="18"/>
      <c r="B17" s="128"/>
      <c r="C17" s="128"/>
    </row>
    <row r="18" spans="1:3" ht="14.25" x14ac:dyDescent="0.2">
      <c r="A18" s="136"/>
      <c r="B18" s="128"/>
      <c r="C18" s="128"/>
    </row>
    <row r="19" spans="1:3" ht="14.25" x14ac:dyDescent="0.2">
      <c r="A19" s="136"/>
      <c r="B19" s="128"/>
      <c r="C19" s="128"/>
    </row>
    <row r="20" spans="1:3" ht="14.25" x14ac:dyDescent="0.2">
      <c r="A20" s="136"/>
      <c r="B20" s="128"/>
      <c r="C20" s="128"/>
    </row>
    <row r="21" spans="1:3" ht="14.25" x14ac:dyDescent="0.2">
      <c r="A21" s="136"/>
      <c r="B21" s="128"/>
      <c r="C21" s="128"/>
    </row>
    <row r="22" spans="1:3" ht="14.25" x14ac:dyDescent="0.2">
      <c r="A22" s="136"/>
      <c r="B22" s="128"/>
      <c r="C22" s="128"/>
    </row>
    <row r="23" spans="1:3" ht="14.25" x14ac:dyDescent="0.2">
      <c r="A23" s="136"/>
      <c r="B23" s="128"/>
      <c r="C23" s="128"/>
    </row>
    <row r="24" spans="1:3" ht="14.25" x14ac:dyDescent="0.2">
      <c r="A24" s="136"/>
      <c r="B24" s="128"/>
      <c r="C24" s="128"/>
    </row>
    <row r="25" spans="1:3" ht="14.25" x14ac:dyDescent="0.2">
      <c r="A25" s="136"/>
      <c r="B25" s="128"/>
      <c r="C25" s="128"/>
    </row>
    <row r="26" spans="1:3" ht="14.25" x14ac:dyDescent="0.2">
      <c r="A26" s="136"/>
      <c r="B26" s="128"/>
      <c r="C26" s="128"/>
    </row>
    <row r="27" spans="1:3" ht="14.25" x14ac:dyDescent="0.2">
      <c r="A27" s="136"/>
      <c r="B27" s="128"/>
      <c r="C27" s="128"/>
    </row>
    <row r="28" spans="1:3" ht="14.25" x14ac:dyDescent="0.2">
      <c r="A28" s="136"/>
      <c r="B28" s="127"/>
      <c r="C28" s="128"/>
    </row>
    <row r="29" spans="1:3" ht="14.25" x14ac:dyDescent="0.2">
      <c r="A29" s="136"/>
      <c r="B29" s="127"/>
      <c r="C29" s="127"/>
    </row>
    <row r="30" spans="1:3" ht="14.25" x14ac:dyDescent="0.2">
      <c r="A30" s="136"/>
      <c r="B30" s="127"/>
      <c r="C30" s="127"/>
    </row>
    <row r="31" spans="1:3" ht="14.25" x14ac:dyDescent="0.2">
      <c r="A31" s="136"/>
      <c r="B31" s="127"/>
      <c r="C31" s="127"/>
    </row>
    <row r="32" spans="1:3" ht="14.25" x14ac:dyDescent="0.2">
      <c r="A32" s="136"/>
      <c r="B32" s="127"/>
      <c r="C32" s="127"/>
    </row>
    <row r="33" spans="1:3" ht="14.25" x14ac:dyDescent="0.2">
      <c r="A33" s="136"/>
      <c r="B33" s="127"/>
      <c r="C33" s="127"/>
    </row>
    <row r="34" spans="1:3" ht="14.25" x14ac:dyDescent="0.2">
      <c r="A34" s="136"/>
      <c r="B34" s="127"/>
      <c r="C34" s="127"/>
    </row>
    <row r="35" spans="1:3" ht="14.25" x14ac:dyDescent="0.2">
      <c r="A35" s="136"/>
      <c r="B35" s="127"/>
      <c r="C35" s="127"/>
    </row>
    <row r="36" spans="1:3" ht="14.25" x14ac:dyDescent="0.2">
      <c r="A36" s="136"/>
      <c r="B36" s="127"/>
      <c r="C36" s="127"/>
    </row>
    <row r="37" spans="1:3" ht="14.25" x14ac:dyDescent="0.2">
      <c r="A37" s="136"/>
      <c r="B37" s="127"/>
      <c r="C37" s="127"/>
    </row>
    <row r="38" spans="1:3" ht="14.25" x14ac:dyDescent="0.2">
      <c r="A38" s="136"/>
      <c r="B38" s="127"/>
      <c r="C38" s="127"/>
    </row>
    <row r="39" spans="1:3" ht="14.25" x14ac:dyDescent="0.2">
      <c r="A39" s="136"/>
      <c r="B39" s="127"/>
      <c r="C39" s="127"/>
    </row>
    <row r="40" spans="1:3" ht="14.25" x14ac:dyDescent="0.2">
      <c r="A40" s="136"/>
      <c r="B40" s="127"/>
      <c r="C40" s="127"/>
    </row>
    <row r="41" spans="1:3" ht="14.25" x14ac:dyDescent="0.2">
      <c r="A41" s="136"/>
      <c r="B41" s="127"/>
      <c r="C41" s="127"/>
    </row>
    <row r="42" spans="1:3" ht="14.25" x14ac:dyDescent="0.2">
      <c r="A42" s="136"/>
      <c r="B42" s="127"/>
      <c r="C42" s="127"/>
    </row>
    <row r="43" spans="1:3" ht="14.25" x14ac:dyDescent="0.2">
      <c r="A43" s="136"/>
      <c r="B43" s="127"/>
      <c r="C43" s="127"/>
    </row>
    <row r="44" spans="1:3" ht="14.25" x14ac:dyDescent="0.2">
      <c r="A44" s="136"/>
      <c r="B44" s="127"/>
      <c r="C44" s="127"/>
    </row>
    <row r="45" spans="1:3" ht="14.25" x14ac:dyDescent="0.2">
      <c r="A45" s="136"/>
      <c r="B45" s="127"/>
      <c r="C45" s="127"/>
    </row>
    <row r="46" spans="1:3" ht="14.25" x14ac:dyDescent="0.2">
      <c r="A46" s="136"/>
      <c r="B46" s="127"/>
      <c r="C46" s="127"/>
    </row>
    <row r="47" spans="1:3" ht="14.25" x14ac:dyDescent="0.2">
      <c r="A47" s="136"/>
      <c r="B47" s="127"/>
      <c r="C47" s="127"/>
    </row>
    <row r="48" spans="1:3" ht="14.25" x14ac:dyDescent="0.2">
      <c r="A48" s="136"/>
      <c r="B48" s="127"/>
      <c r="C48" s="127"/>
    </row>
    <row r="49" spans="1:3" ht="14.25" x14ac:dyDescent="0.2">
      <c r="A49" s="136"/>
      <c r="B49" s="127"/>
      <c r="C49" s="127"/>
    </row>
    <row r="50" spans="1:3" ht="14.25" x14ac:dyDescent="0.2">
      <c r="A50" s="136"/>
      <c r="B50" s="127"/>
      <c r="C50" s="127"/>
    </row>
    <row r="51" spans="1:3" ht="14.25" x14ac:dyDescent="0.2">
      <c r="A51" s="136"/>
      <c r="B51" s="127"/>
      <c r="C51" s="127"/>
    </row>
    <row r="52" spans="1:3" ht="14.25" x14ac:dyDescent="0.2">
      <c r="A52" s="136"/>
      <c r="B52" s="127"/>
      <c r="C52" s="127"/>
    </row>
    <row r="53" spans="1:3" ht="14.25" x14ac:dyDescent="0.2">
      <c r="A53" s="136"/>
      <c r="B53" s="127"/>
      <c r="C53" s="127"/>
    </row>
    <row r="54" spans="1:3" ht="14.25" x14ac:dyDescent="0.2">
      <c r="A54" s="136"/>
      <c r="B54" s="127"/>
      <c r="C54" s="127"/>
    </row>
    <row r="55" spans="1:3" ht="14.25" x14ac:dyDescent="0.2">
      <c r="A55" s="136"/>
      <c r="B55" s="127"/>
      <c r="C55" s="127"/>
    </row>
    <row r="56" spans="1:3" ht="14.25" x14ac:dyDescent="0.2">
      <c r="A56" s="136"/>
      <c r="B56" s="127"/>
      <c r="C56" s="127"/>
    </row>
    <row r="57" spans="1:3" ht="14.25" x14ac:dyDescent="0.2">
      <c r="A57" s="136"/>
      <c r="B57" s="127"/>
      <c r="C57" s="127"/>
    </row>
    <row r="58" spans="1:3" ht="14.25" x14ac:dyDescent="0.2">
      <c r="A58" s="136"/>
      <c r="B58" s="127"/>
      <c r="C58" s="127"/>
    </row>
    <row r="59" spans="1:3" ht="14.25" x14ac:dyDescent="0.2">
      <c r="A59" s="136"/>
      <c r="B59" s="127"/>
      <c r="C59" s="127"/>
    </row>
    <row r="60" spans="1:3" ht="14.25" x14ac:dyDescent="0.2">
      <c r="A60" s="136"/>
      <c r="B60" s="127"/>
      <c r="C60" s="127"/>
    </row>
    <row r="61" spans="1:3" ht="14.25" x14ac:dyDescent="0.2">
      <c r="A61" s="136"/>
      <c r="B61" s="127"/>
      <c r="C61" s="127"/>
    </row>
    <row r="62" spans="1:3" ht="14.25" x14ac:dyDescent="0.2">
      <c r="A62" s="136"/>
      <c r="B62" s="127"/>
      <c r="C62" s="127"/>
    </row>
    <row r="63" spans="1:3" ht="14.25" x14ac:dyDescent="0.2">
      <c r="A63" s="136"/>
      <c r="B63" s="127"/>
      <c r="C63" s="127"/>
    </row>
    <row r="64" spans="1:3" ht="14.25" x14ac:dyDescent="0.2">
      <c r="A64" s="136"/>
      <c r="B64" s="127"/>
      <c r="C64" s="127"/>
    </row>
    <row r="65" spans="1:3" ht="14.25" x14ac:dyDescent="0.2">
      <c r="A65" s="136"/>
      <c r="B65" s="127"/>
      <c r="C65" s="127"/>
    </row>
    <row r="66" spans="1:3" ht="14.25" x14ac:dyDescent="0.2">
      <c r="A66" s="136"/>
      <c r="B66" s="127"/>
      <c r="C66" s="127"/>
    </row>
    <row r="67" spans="1:3" ht="14.25" x14ac:dyDescent="0.2">
      <c r="A67" s="136"/>
      <c r="B67" s="127"/>
      <c r="C67" s="127"/>
    </row>
    <row r="68" spans="1:3" ht="14.25" x14ac:dyDescent="0.2">
      <c r="A68" s="136"/>
      <c r="B68" s="127"/>
      <c r="C68" s="127"/>
    </row>
    <row r="69" spans="1:3" ht="14.25" x14ac:dyDescent="0.2">
      <c r="A69" s="136"/>
      <c r="B69" s="127"/>
      <c r="C69" s="127"/>
    </row>
    <row r="70" spans="1:3" ht="14.25" x14ac:dyDescent="0.2">
      <c r="A70" s="136"/>
      <c r="B70" s="127"/>
      <c r="C70" s="127"/>
    </row>
    <row r="71" spans="1:3" ht="14.25" x14ac:dyDescent="0.2">
      <c r="A71" s="136"/>
      <c r="B71" s="127"/>
      <c r="C71" s="127"/>
    </row>
    <row r="72" spans="1:3" ht="14.25" x14ac:dyDescent="0.2">
      <c r="A72" s="136"/>
      <c r="B72" s="127"/>
      <c r="C72" s="127"/>
    </row>
    <row r="73" spans="1:3" ht="14.25" x14ac:dyDescent="0.2">
      <c r="A73" s="136"/>
      <c r="B73" s="127"/>
      <c r="C73" s="127"/>
    </row>
    <row r="74" spans="1:3" ht="14.25" x14ac:dyDescent="0.2">
      <c r="A74" s="136"/>
      <c r="B74" s="127"/>
      <c r="C74" s="127"/>
    </row>
    <row r="75" spans="1:3" ht="14.25" x14ac:dyDescent="0.2">
      <c r="A75" s="136"/>
      <c r="B75" s="127"/>
      <c r="C75" s="127"/>
    </row>
    <row r="76" spans="1:3" ht="14.25" x14ac:dyDescent="0.2">
      <c r="A76" s="136"/>
      <c r="B76" s="127"/>
      <c r="C76" s="127"/>
    </row>
    <row r="77" spans="1:3" ht="14.25" x14ac:dyDescent="0.2">
      <c r="A77" s="136"/>
      <c r="B77" s="127"/>
      <c r="C77" s="127"/>
    </row>
    <row r="78" spans="1:3" ht="14.25" x14ac:dyDescent="0.2">
      <c r="A78" s="136"/>
      <c r="B78" s="127"/>
      <c r="C78" s="127"/>
    </row>
    <row r="79" spans="1:3" ht="14.25" x14ac:dyDescent="0.2">
      <c r="A79" s="136"/>
      <c r="B79" s="127"/>
      <c r="C79" s="127"/>
    </row>
    <row r="80" spans="1:3" ht="14.25" x14ac:dyDescent="0.2">
      <c r="A80" s="136"/>
      <c r="B80" s="127"/>
      <c r="C80" s="127"/>
    </row>
    <row r="81" spans="1:3" ht="14.25" x14ac:dyDescent="0.2">
      <c r="A81" s="136"/>
      <c r="B81" s="127"/>
      <c r="C81" s="127"/>
    </row>
    <row r="82" spans="1:3" ht="14.25" x14ac:dyDescent="0.2">
      <c r="A82" s="136"/>
      <c r="B82" s="127"/>
      <c r="C82" s="127"/>
    </row>
    <row r="83" spans="1:3" ht="14.25" x14ac:dyDescent="0.2">
      <c r="A83" s="136"/>
      <c r="B83" s="127"/>
      <c r="C83" s="127"/>
    </row>
    <row r="84" spans="1:3" ht="14.25" x14ac:dyDescent="0.2">
      <c r="A84" s="136"/>
      <c r="B84" s="127"/>
      <c r="C84" s="127"/>
    </row>
    <row r="85" spans="1:3" ht="14.25" x14ac:dyDescent="0.2">
      <c r="A85" s="136"/>
      <c r="B85" s="127"/>
      <c r="C85" s="127"/>
    </row>
    <row r="86" spans="1:3" ht="14.25" x14ac:dyDescent="0.2">
      <c r="A86" s="136"/>
      <c r="B86" s="127"/>
      <c r="C86" s="127"/>
    </row>
    <row r="87" spans="1:3" ht="14.25" x14ac:dyDescent="0.2">
      <c r="A87" s="136"/>
      <c r="B87" s="127"/>
      <c r="C87" s="127"/>
    </row>
    <row r="88" spans="1:3" ht="14.25" x14ac:dyDescent="0.2">
      <c r="A88" s="136"/>
      <c r="B88" s="127"/>
      <c r="C88" s="127"/>
    </row>
    <row r="89" spans="1:3" ht="14.25" x14ac:dyDescent="0.2">
      <c r="A89" s="136"/>
      <c r="B89" s="127"/>
      <c r="C89" s="127"/>
    </row>
    <row r="90" spans="1:3" ht="14.25" x14ac:dyDescent="0.2">
      <c r="A90" s="136"/>
      <c r="B90" s="127"/>
      <c r="C90" s="127"/>
    </row>
    <row r="91" spans="1:3" ht="14.25" x14ac:dyDescent="0.2">
      <c r="A91" s="136"/>
      <c r="B91" s="127"/>
      <c r="C91" s="127"/>
    </row>
    <row r="92" spans="1:3" ht="14.25" x14ac:dyDescent="0.2">
      <c r="A92" s="136"/>
      <c r="B92" s="127"/>
      <c r="C92" s="127"/>
    </row>
    <row r="93" spans="1:3" ht="14.25" x14ac:dyDescent="0.2">
      <c r="A93" s="136"/>
      <c r="B93" s="127"/>
      <c r="C93" s="127"/>
    </row>
    <row r="94" spans="1:3" ht="14.25" x14ac:dyDescent="0.2">
      <c r="A94" s="136"/>
      <c r="B94" s="127"/>
      <c r="C94" s="127"/>
    </row>
    <row r="95" spans="1:3" ht="14.25" x14ac:dyDescent="0.2">
      <c r="A95" s="136"/>
      <c r="B95" s="127"/>
      <c r="C95" s="127"/>
    </row>
    <row r="96" spans="1:3" ht="14.25" x14ac:dyDescent="0.2">
      <c r="A96" s="136"/>
      <c r="B96" s="127"/>
      <c r="C96" s="127"/>
    </row>
    <row r="97" spans="1:3" ht="14.25" x14ac:dyDescent="0.2">
      <c r="A97" s="136"/>
      <c r="B97" s="127"/>
      <c r="C97" s="127"/>
    </row>
    <row r="98" spans="1:3" ht="14.25" x14ac:dyDescent="0.2">
      <c r="A98" s="136"/>
      <c r="B98" s="127"/>
      <c r="C98" s="127"/>
    </row>
    <row r="99" spans="1:3" ht="14.25" x14ac:dyDescent="0.2">
      <c r="A99" s="136"/>
      <c r="B99" s="127"/>
      <c r="C99" s="127"/>
    </row>
    <row r="100" spans="1:3" ht="14.25" x14ac:dyDescent="0.2">
      <c r="A100" s="136"/>
      <c r="B100" s="127"/>
      <c r="C100" s="127"/>
    </row>
    <row r="101" spans="1:3" ht="14.25" x14ac:dyDescent="0.2">
      <c r="A101" s="136"/>
      <c r="B101" s="127"/>
      <c r="C101" s="127"/>
    </row>
    <row r="102" spans="1:3" ht="14.25" x14ac:dyDescent="0.2">
      <c r="A102" s="136"/>
      <c r="B102" s="127"/>
      <c r="C102" s="127"/>
    </row>
    <row r="103" spans="1:3" ht="14.25" x14ac:dyDescent="0.2">
      <c r="A103" s="136"/>
      <c r="B103" s="127"/>
      <c r="C103" s="127"/>
    </row>
    <row r="104" spans="1:3" ht="14.25" x14ac:dyDescent="0.2">
      <c r="A104" s="136"/>
      <c r="B104" s="127"/>
      <c r="C104" s="127"/>
    </row>
    <row r="105" spans="1:3" ht="14.25" x14ac:dyDescent="0.2">
      <c r="A105" s="136"/>
      <c r="B105" s="127"/>
      <c r="C105" s="127"/>
    </row>
    <row r="106" spans="1:3" ht="14.25" x14ac:dyDescent="0.2">
      <c r="A106" s="136"/>
      <c r="B106" s="127"/>
      <c r="C106" s="127"/>
    </row>
    <row r="107" spans="1:3" ht="14.25" x14ac:dyDescent="0.2">
      <c r="A107" s="136"/>
      <c r="B107" s="127"/>
      <c r="C107" s="127"/>
    </row>
    <row r="108" spans="1:3" ht="14.25" x14ac:dyDescent="0.2">
      <c r="A108" s="136"/>
      <c r="B108" s="127"/>
      <c r="C108" s="127"/>
    </row>
    <row r="109" spans="1:3" ht="14.25" x14ac:dyDescent="0.2">
      <c r="A109" s="136"/>
      <c r="B109" s="127"/>
      <c r="C109" s="127"/>
    </row>
    <row r="110" spans="1:3" x14ac:dyDescent="0.2">
      <c r="A110" s="126"/>
      <c r="B110" s="127"/>
      <c r="C110" s="127"/>
    </row>
    <row r="111" spans="1:3" x14ac:dyDescent="0.2">
      <c r="A111" s="126"/>
      <c r="B111" s="127"/>
      <c r="C111" s="127"/>
    </row>
    <row r="112" spans="1:3" x14ac:dyDescent="0.2">
      <c r="A112" s="126"/>
      <c r="B112" s="127"/>
      <c r="C112" s="127"/>
    </row>
    <row r="113" spans="1:3" x14ac:dyDescent="0.2">
      <c r="A113" s="126"/>
      <c r="B113" s="127"/>
      <c r="C113" s="127"/>
    </row>
    <row r="114" spans="1:3" x14ac:dyDescent="0.2">
      <c r="A114" s="126"/>
      <c r="B114" s="127"/>
      <c r="C114" s="127"/>
    </row>
    <row r="115" spans="1:3" x14ac:dyDescent="0.2">
      <c r="A115" s="126"/>
      <c r="B115" s="127"/>
      <c r="C115" s="127"/>
    </row>
    <row r="116" spans="1:3" x14ac:dyDescent="0.2">
      <c r="A116" s="126"/>
      <c r="B116" s="127"/>
      <c r="C116" s="127"/>
    </row>
    <row r="117" spans="1:3" x14ac:dyDescent="0.2">
      <c r="A117" s="126"/>
      <c r="B117" s="127"/>
      <c r="C117" s="127"/>
    </row>
    <row r="118" spans="1:3" x14ac:dyDescent="0.2">
      <c r="A118" s="126"/>
      <c r="B118" s="127"/>
      <c r="C118" s="127"/>
    </row>
    <row r="119" spans="1:3" x14ac:dyDescent="0.2">
      <c r="A119" s="126"/>
      <c r="B119" s="127"/>
      <c r="C119" s="127"/>
    </row>
    <row r="120" spans="1:3" x14ac:dyDescent="0.2">
      <c r="A120" s="126"/>
      <c r="B120" s="127"/>
      <c r="C120" s="127"/>
    </row>
    <row r="121" spans="1:3" x14ac:dyDescent="0.2">
      <c r="A121" s="126"/>
      <c r="B121" s="127"/>
      <c r="C121" s="127"/>
    </row>
    <row r="122" spans="1:3" x14ac:dyDescent="0.2">
      <c r="A122" s="126"/>
      <c r="B122" s="127"/>
      <c r="C122" s="127"/>
    </row>
    <row r="123" spans="1:3" x14ac:dyDescent="0.2">
      <c r="A123" s="126"/>
      <c r="B123" s="127"/>
      <c r="C123" s="127"/>
    </row>
    <row r="124" spans="1:3" x14ac:dyDescent="0.2">
      <c r="A124" s="126"/>
      <c r="B124" s="127"/>
      <c r="C124" s="127"/>
    </row>
    <row r="125" spans="1:3" x14ac:dyDescent="0.2">
      <c r="A125" s="126"/>
      <c r="B125" s="127"/>
      <c r="C125" s="127"/>
    </row>
    <row r="126" spans="1:3" x14ac:dyDescent="0.2">
      <c r="A126" s="126"/>
      <c r="B126" s="127"/>
      <c r="C126" s="127"/>
    </row>
    <row r="127" spans="1:3" x14ac:dyDescent="0.2">
      <c r="A127" s="126"/>
      <c r="B127" s="127"/>
      <c r="C127" s="127"/>
    </row>
    <row r="128" spans="1:3" x14ac:dyDescent="0.2">
      <c r="A128" s="126"/>
      <c r="B128" s="127"/>
      <c r="C128" s="127"/>
    </row>
    <row r="129" spans="1:3" x14ac:dyDescent="0.2">
      <c r="A129" s="126"/>
      <c r="B129" s="127"/>
      <c r="C129" s="127"/>
    </row>
    <row r="130" spans="1:3" x14ac:dyDescent="0.2">
      <c r="A130" s="126"/>
      <c r="B130" s="127"/>
      <c r="C130" s="127"/>
    </row>
    <row r="131" spans="1:3" x14ac:dyDescent="0.2">
      <c r="A131" s="126"/>
      <c r="B131" s="127"/>
      <c r="C131" s="127"/>
    </row>
    <row r="132" spans="1:3" x14ac:dyDescent="0.2">
      <c r="A132" s="126"/>
      <c r="B132" s="127"/>
      <c r="C132" s="127"/>
    </row>
    <row r="133" spans="1:3" x14ac:dyDescent="0.2">
      <c r="A133" s="126"/>
      <c r="B133" s="127"/>
      <c r="C133" s="127"/>
    </row>
    <row r="134" spans="1:3" x14ac:dyDescent="0.2">
      <c r="A134" s="126"/>
      <c r="B134" s="127"/>
      <c r="C134" s="127"/>
    </row>
    <row r="135" spans="1:3" x14ac:dyDescent="0.2">
      <c r="A135" s="126"/>
      <c r="B135" s="127"/>
      <c r="C135" s="127"/>
    </row>
    <row r="136" spans="1:3" x14ac:dyDescent="0.2">
      <c r="A136" s="126"/>
      <c r="B136" s="127"/>
      <c r="C136" s="127"/>
    </row>
    <row r="137" spans="1:3" x14ac:dyDescent="0.2">
      <c r="A137" s="126"/>
      <c r="B137" s="127"/>
      <c r="C137" s="127"/>
    </row>
    <row r="138" spans="1:3" x14ac:dyDescent="0.2">
      <c r="A138" s="126"/>
      <c r="B138" s="127"/>
      <c r="C138" s="127"/>
    </row>
    <row r="139" spans="1:3" x14ac:dyDescent="0.2">
      <c r="A139" s="126"/>
      <c r="B139" s="127"/>
      <c r="C139" s="127"/>
    </row>
    <row r="140" spans="1:3" x14ac:dyDescent="0.2">
      <c r="A140" s="126"/>
      <c r="B140" s="127"/>
      <c r="C140" s="127"/>
    </row>
    <row r="141" spans="1:3" x14ac:dyDescent="0.2">
      <c r="A141" s="126"/>
      <c r="B141" s="127"/>
      <c r="C141" s="127"/>
    </row>
    <row r="142" spans="1:3" x14ac:dyDescent="0.2">
      <c r="A142" s="126"/>
      <c r="B142" s="127"/>
      <c r="C142" s="127"/>
    </row>
    <row r="143" spans="1:3" x14ac:dyDescent="0.2">
      <c r="A143" s="126"/>
      <c r="B143" s="127"/>
      <c r="C143" s="127"/>
    </row>
    <row r="144" spans="1:3" x14ac:dyDescent="0.2">
      <c r="A144" s="126"/>
      <c r="B144" s="127"/>
      <c r="C144" s="127"/>
    </row>
    <row r="145" spans="1:3" x14ac:dyDescent="0.2">
      <c r="A145" s="126"/>
      <c r="B145" s="127"/>
      <c r="C145" s="127"/>
    </row>
    <row r="146" spans="1:3" x14ac:dyDescent="0.2">
      <c r="A146" s="126"/>
      <c r="B146" s="127"/>
      <c r="C146" s="127"/>
    </row>
    <row r="147" spans="1:3" x14ac:dyDescent="0.2">
      <c r="A147" s="126"/>
      <c r="B147" s="127"/>
      <c r="C147" s="127"/>
    </row>
    <row r="148" spans="1:3" x14ac:dyDescent="0.2">
      <c r="A148" s="126"/>
      <c r="B148" s="127"/>
      <c r="C148" s="127"/>
    </row>
    <row r="149" spans="1:3" x14ac:dyDescent="0.2">
      <c r="A149" s="126"/>
      <c r="B149" s="127"/>
      <c r="C149" s="127"/>
    </row>
    <row r="150" spans="1:3" x14ac:dyDescent="0.2">
      <c r="A150" s="126"/>
      <c r="B150" s="127"/>
      <c r="C150" s="127"/>
    </row>
    <row r="151" spans="1:3" x14ac:dyDescent="0.2">
      <c r="A151" s="126"/>
      <c r="B151" s="127"/>
      <c r="C151" s="127"/>
    </row>
    <row r="152" spans="1:3" x14ac:dyDescent="0.2">
      <c r="A152" s="126"/>
      <c r="B152" s="127"/>
      <c r="C152" s="127"/>
    </row>
    <row r="153" spans="1:3" x14ac:dyDescent="0.2">
      <c r="A153" s="126"/>
      <c r="B153" s="127"/>
      <c r="C153" s="127"/>
    </row>
    <row r="154" spans="1:3" x14ac:dyDescent="0.2">
      <c r="A154" s="126"/>
      <c r="B154" s="127"/>
      <c r="C154" s="127"/>
    </row>
    <row r="155" spans="1:3" x14ac:dyDescent="0.2">
      <c r="A155" s="126"/>
      <c r="B155" s="127"/>
      <c r="C155" s="127"/>
    </row>
    <row r="156" spans="1:3" x14ac:dyDescent="0.2">
      <c r="A156" s="126"/>
      <c r="B156" s="127"/>
      <c r="C156" s="127"/>
    </row>
    <row r="157" spans="1:3" x14ac:dyDescent="0.2">
      <c r="A157" s="126"/>
      <c r="B157" s="127"/>
      <c r="C157" s="127"/>
    </row>
    <row r="158" spans="1:3" x14ac:dyDescent="0.2">
      <c r="A158" s="126"/>
      <c r="B158" s="127"/>
      <c r="C158" s="127"/>
    </row>
    <row r="159" spans="1:3" x14ac:dyDescent="0.2">
      <c r="A159" s="126"/>
      <c r="B159" s="127"/>
      <c r="C159" s="127"/>
    </row>
    <row r="160" spans="1:3" x14ac:dyDescent="0.2">
      <c r="A160" s="126"/>
      <c r="B160" s="127"/>
      <c r="C160" s="127"/>
    </row>
    <row r="161" spans="1:3" x14ac:dyDescent="0.2">
      <c r="A161" s="126"/>
      <c r="B161" s="127"/>
      <c r="C161" s="127"/>
    </row>
    <row r="162" spans="1:3" x14ac:dyDescent="0.2">
      <c r="A162" s="126"/>
      <c r="B162" s="127"/>
      <c r="C162" s="127"/>
    </row>
    <row r="163" spans="1:3" x14ac:dyDescent="0.2">
      <c r="A163" s="126"/>
      <c r="B163" s="127"/>
      <c r="C163" s="127"/>
    </row>
    <row r="164" spans="1:3" x14ac:dyDescent="0.2">
      <c r="A164" s="126"/>
      <c r="B164" s="127"/>
      <c r="C164" s="127"/>
    </row>
    <row r="165" spans="1:3" x14ac:dyDescent="0.2">
      <c r="A165" s="126"/>
      <c r="B165" s="127"/>
      <c r="C165" s="127"/>
    </row>
    <row r="166" spans="1:3" x14ac:dyDescent="0.2">
      <c r="A166" s="126"/>
      <c r="B166" s="127"/>
      <c r="C166" s="127"/>
    </row>
    <row r="167" spans="1:3" x14ac:dyDescent="0.2">
      <c r="A167" s="126"/>
      <c r="B167" s="127"/>
      <c r="C167" s="127"/>
    </row>
    <row r="168" spans="1:3" x14ac:dyDescent="0.2">
      <c r="A168" s="126"/>
      <c r="B168" s="127"/>
      <c r="C168" s="127"/>
    </row>
    <row r="169" spans="1:3" x14ac:dyDescent="0.2">
      <c r="A169" s="126"/>
      <c r="B169" s="127"/>
      <c r="C169" s="127"/>
    </row>
    <row r="170" spans="1:3" x14ac:dyDescent="0.2">
      <c r="A170" s="126"/>
      <c r="B170" s="127"/>
      <c r="C170" s="127"/>
    </row>
    <row r="171" spans="1:3" x14ac:dyDescent="0.2">
      <c r="A171" s="126"/>
      <c r="B171" s="127"/>
      <c r="C171" s="127"/>
    </row>
    <row r="172" spans="1:3" x14ac:dyDescent="0.2">
      <c r="A172" s="126"/>
      <c r="B172" s="127"/>
      <c r="C172" s="127"/>
    </row>
    <row r="173" spans="1:3" x14ac:dyDescent="0.2">
      <c r="A173" s="126"/>
      <c r="B173" s="127"/>
      <c r="C173" s="127"/>
    </row>
    <row r="174" spans="1:3" x14ac:dyDescent="0.2">
      <c r="A174" s="126"/>
      <c r="B174" s="127"/>
      <c r="C174" s="127"/>
    </row>
    <row r="175" spans="1:3" x14ac:dyDescent="0.2">
      <c r="A175" s="126"/>
      <c r="B175" s="127"/>
      <c r="C175" s="127"/>
    </row>
    <row r="176" spans="1:3" x14ac:dyDescent="0.2">
      <c r="A176" s="126"/>
      <c r="B176" s="127"/>
      <c r="C176" s="127"/>
    </row>
    <row r="177" spans="1:3" x14ac:dyDescent="0.2">
      <c r="A177" s="126"/>
      <c r="B177" s="127"/>
      <c r="C177" s="127"/>
    </row>
    <row r="178" spans="1:3" x14ac:dyDescent="0.2">
      <c r="A178" s="126"/>
      <c r="B178" s="127"/>
      <c r="C178" s="127"/>
    </row>
    <row r="179" spans="1:3" x14ac:dyDescent="0.2">
      <c r="A179" s="126"/>
      <c r="B179" s="127"/>
      <c r="C179" s="127"/>
    </row>
    <row r="180" spans="1:3" x14ac:dyDescent="0.2">
      <c r="A180" s="126"/>
      <c r="B180" s="127"/>
      <c r="C180" s="127"/>
    </row>
    <row r="181" spans="1:3" x14ac:dyDescent="0.2">
      <c r="A181" s="126"/>
      <c r="B181" s="127"/>
      <c r="C181" s="127"/>
    </row>
    <row r="182" spans="1:3" x14ac:dyDescent="0.2">
      <c r="A182" s="126"/>
      <c r="B182" s="127"/>
      <c r="C182" s="127"/>
    </row>
    <row r="183" spans="1:3" x14ac:dyDescent="0.2">
      <c r="A183" s="126"/>
      <c r="B183" s="127"/>
      <c r="C183" s="127"/>
    </row>
    <row r="184" spans="1:3" x14ac:dyDescent="0.2">
      <c r="A184" s="126"/>
      <c r="B184" s="127"/>
      <c r="C184" s="127"/>
    </row>
    <row r="185" spans="1:3" x14ac:dyDescent="0.2">
      <c r="A185" s="126"/>
      <c r="B185" s="127"/>
      <c r="C185" s="127"/>
    </row>
    <row r="186" spans="1:3" x14ac:dyDescent="0.2">
      <c r="A186" s="126"/>
      <c r="B186" s="127"/>
      <c r="C186" s="127"/>
    </row>
    <row r="187" spans="1:3" x14ac:dyDescent="0.2">
      <c r="A187" s="126"/>
      <c r="B187" s="127"/>
      <c r="C187" s="127"/>
    </row>
    <row r="188" spans="1:3" x14ac:dyDescent="0.2">
      <c r="A188" s="126"/>
      <c r="B188" s="127"/>
      <c r="C188" s="127"/>
    </row>
    <row r="189" spans="1:3" x14ac:dyDescent="0.2">
      <c r="A189" s="126"/>
      <c r="B189" s="127"/>
      <c r="C189" s="127"/>
    </row>
    <row r="190" spans="1:3" x14ac:dyDescent="0.2">
      <c r="A190" s="126"/>
      <c r="B190" s="127"/>
      <c r="C190" s="127"/>
    </row>
    <row r="191" spans="1:3" x14ac:dyDescent="0.2">
      <c r="A191" s="126"/>
      <c r="B191" s="127"/>
      <c r="C191" s="127"/>
    </row>
    <row r="192" spans="1:3" x14ac:dyDescent="0.2">
      <c r="A192" s="126"/>
      <c r="B192" s="127"/>
      <c r="C192" s="127"/>
    </row>
    <row r="193" spans="1:4" x14ac:dyDescent="0.2">
      <c r="A193" s="126"/>
      <c r="B193" s="127"/>
      <c r="C193" s="127"/>
    </row>
    <row r="194" spans="1:4" x14ac:dyDescent="0.2">
      <c r="A194" s="126"/>
      <c r="B194" s="127"/>
      <c r="C194" s="127"/>
    </row>
    <row r="195" spans="1:4" x14ac:dyDescent="0.2">
      <c r="A195" s="126"/>
      <c r="B195" s="127"/>
      <c r="C195" s="127"/>
    </row>
    <row r="196" spans="1:4" x14ac:dyDescent="0.2">
      <c r="A196" s="126"/>
      <c r="B196" s="127"/>
      <c r="C196" s="127"/>
    </row>
    <row r="197" spans="1:4" x14ac:dyDescent="0.2">
      <c r="A197" s="126"/>
      <c r="B197" s="127"/>
      <c r="C197" s="127"/>
    </row>
    <row r="198" spans="1:4" x14ac:dyDescent="0.2">
      <c r="A198" s="126"/>
      <c r="B198" s="127"/>
      <c r="C198" s="127"/>
    </row>
    <row r="199" spans="1:4" x14ac:dyDescent="0.2">
      <c r="A199" s="126"/>
      <c r="B199" s="127"/>
      <c r="C199" s="127"/>
    </row>
    <row r="200" spans="1:4" x14ac:dyDescent="0.2">
      <c r="A200" s="126"/>
      <c r="B200" s="127"/>
      <c r="C200" s="127"/>
    </row>
    <row r="201" spans="1:4" x14ac:dyDescent="0.2">
      <c r="A201" s="126"/>
      <c r="B201" s="127"/>
      <c r="C201" s="127"/>
    </row>
    <row r="202" spans="1:4" x14ac:dyDescent="0.2">
      <c r="A202" s="126"/>
      <c r="B202" s="127"/>
      <c r="C202" s="127"/>
    </row>
    <row r="203" spans="1:4" x14ac:dyDescent="0.2">
      <c r="A203" s="126"/>
      <c r="B203" s="127"/>
      <c r="C203" s="127"/>
    </row>
    <row r="204" spans="1:4" x14ac:dyDescent="0.2">
      <c r="A204" s="126"/>
      <c r="B204" s="127"/>
      <c r="C204" s="127"/>
      <c r="D204" s="127"/>
    </row>
    <row r="205" spans="1:4" x14ac:dyDescent="0.2">
      <c r="A205" s="126"/>
      <c r="B205" s="127"/>
      <c r="C205" s="127"/>
      <c r="D205" s="127"/>
    </row>
    <row r="206" spans="1:4" x14ac:dyDescent="0.2">
      <c r="A206" s="126"/>
      <c r="B206" s="127"/>
      <c r="C206" s="127"/>
      <c r="D206" s="127"/>
    </row>
    <row r="207" spans="1:4" x14ac:dyDescent="0.2">
      <c r="A207" s="126"/>
      <c r="B207" s="127"/>
      <c r="C207" s="127"/>
      <c r="D207" s="127"/>
    </row>
    <row r="208" spans="1:4" x14ac:dyDescent="0.2">
      <c r="A208" s="126"/>
      <c r="B208" s="127"/>
      <c r="C208" s="127"/>
      <c r="D208" s="127"/>
    </row>
    <row r="209" spans="1:4" x14ac:dyDescent="0.2">
      <c r="A209" s="126"/>
      <c r="B209" s="127"/>
      <c r="C209" s="127"/>
      <c r="D209" s="127"/>
    </row>
    <row r="210" spans="1:4" x14ac:dyDescent="0.2">
      <c r="A210" s="126"/>
      <c r="B210" s="127"/>
      <c r="C210" s="127"/>
      <c r="D210" s="127"/>
    </row>
    <row r="211" spans="1:4" x14ac:dyDescent="0.2">
      <c r="A211" s="126"/>
      <c r="B211" s="127"/>
      <c r="C211" s="127"/>
      <c r="D211" s="127"/>
    </row>
    <row r="212" spans="1:4" x14ac:dyDescent="0.2">
      <c r="A212" s="126"/>
      <c r="B212" s="127"/>
      <c r="C212" s="127"/>
      <c r="D212" s="127"/>
    </row>
    <row r="213" spans="1:4" x14ac:dyDescent="0.2">
      <c r="A213" s="126"/>
      <c r="B213" s="127"/>
      <c r="C213" s="127"/>
      <c r="D213" s="127"/>
    </row>
    <row r="214" spans="1:4" x14ac:dyDescent="0.2">
      <c r="A214" s="126"/>
      <c r="B214" s="127"/>
      <c r="C214" s="127"/>
      <c r="D214" s="127"/>
    </row>
    <row r="215" spans="1:4" x14ac:dyDescent="0.2">
      <c r="A215" s="126"/>
      <c r="B215" s="127"/>
      <c r="C215" s="127"/>
      <c r="D215" s="127"/>
    </row>
    <row r="216" spans="1:4" x14ac:dyDescent="0.2">
      <c r="A216" s="126"/>
      <c r="B216" s="127"/>
      <c r="C216" s="127"/>
      <c r="D216" s="127"/>
    </row>
    <row r="217" spans="1:4" x14ac:dyDescent="0.2">
      <c r="A217" s="126"/>
      <c r="B217" s="127"/>
      <c r="C217" s="127"/>
      <c r="D217" s="127"/>
    </row>
    <row r="218" spans="1:4" x14ac:dyDescent="0.2">
      <c r="A218" s="126"/>
      <c r="B218" s="127"/>
      <c r="C218" s="127"/>
      <c r="D218" s="127"/>
    </row>
    <row r="219" spans="1:4" x14ac:dyDescent="0.2">
      <c r="A219" s="126"/>
      <c r="B219" s="127"/>
      <c r="C219" s="127"/>
      <c r="D219" s="127"/>
    </row>
    <row r="220" spans="1:4" x14ac:dyDescent="0.2">
      <c r="A220" s="126"/>
      <c r="B220" s="127"/>
      <c r="C220" s="127"/>
      <c r="D220" s="127"/>
    </row>
    <row r="221" spans="1:4" x14ac:dyDescent="0.2">
      <c r="A221" s="126"/>
      <c r="B221" s="127"/>
      <c r="C221" s="127"/>
      <c r="D221" s="127"/>
    </row>
    <row r="222" spans="1:4" x14ac:dyDescent="0.2">
      <c r="A222" s="126"/>
      <c r="B222" s="127"/>
      <c r="C222" s="127"/>
      <c r="D222" s="127"/>
    </row>
    <row r="223" spans="1:4" x14ac:dyDescent="0.2">
      <c r="A223" s="126"/>
      <c r="B223" s="127"/>
      <c r="C223" s="127"/>
      <c r="D223" s="127"/>
    </row>
    <row r="224" spans="1:4" x14ac:dyDescent="0.2">
      <c r="A224" s="126"/>
      <c r="B224" s="127"/>
      <c r="C224" s="127"/>
      <c r="D224" s="127"/>
    </row>
    <row r="225" spans="1:4" x14ac:dyDescent="0.2">
      <c r="A225" s="126"/>
      <c r="B225" s="127"/>
      <c r="C225" s="127"/>
      <c r="D225" s="127"/>
    </row>
    <row r="226" spans="1:4" x14ac:dyDescent="0.2">
      <c r="A226" s="126"/>
      <c r="B226" s="127"/>
      <c r="C226" s="127"/>
      <c r="D226" s="127"/>
    </row>
    <row r="227" spans="1:4" x14ac:dyDescent="0.2">
      <c r="A227" s="126"/>
      <c r="B227" s="127"/>
      <c r="C227" s="127"/>
      <c r="D227" s="127"/>
    </row>
    <row r="228" spans="1:4" x14ac:dyDescent="0.2">
      <c r="A228" s="126"/>
      <c r="B228" s="127"/>
      <c r="C228" s="127"/>
      <c r="D228" s="127"/>
    </row>
    <row r="229" spans="1:4" x14ac:dyDescent="0.2">
      <c r="A229" s="126"/>
      <c r="B229" s="127"/>
      <c r="C229" s="127"/>
      <c r="D229" s="127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6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5" t="s">
        <v>72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x14ac:dyDescent="0.2">
      <c r="A2" s="36"/>
      <c r="B2" s="148" t="s">
        <v>27</v>
      </c>
      <c r="C2" s="143"/>
      <c r="D2" s="38" t="s">
        <v>30</v>
      </c>
      <c r="E2" s="147"/>
      <c r="F2" s="143" t="s">
        <v>91</v>
      </c>
      <c r="G2" s="143"/>
      <c r="H2" s="143"/>
      <c r="I2" s="39"/>
      <c r="J2" s="147"/>
      <c r="K2" s="143"/>
      <c r="L2" s="149" t="s">
        <v>69</v>
      </c>
      <c r="M2" s="143"/>
      <c r="N2" s="36"/>
    </row>
    <row r="3" spans="1:14" ht="14.25" x14ac:dyDescent="0.2">
      <c r="A3" s="36" t="s">
        <v>83</v>
      </c>
      <c r="B3" s="38" t="s">
        <v>28</v>
      </c>
      <c r="C3" s="36" t="s">
        <v>29</v>
      </c>
      <c r="D3" s="38"/>
      <c r="E3" s="40" t="s">
        <v>8</v>
      </c>
      <c r="F3" s="40"/>
      <c r="G3" s="40"/>
      <c r="H3" s="40"/>
      <c r="I3" s="40"/>
      <c r="J3" s="38" t="s">
        <v>71</v>
      </c>
      <c r="K3" s="40" t="s">
        <v>99</v>
      </c>
      <c r="L3" s="40"/>
      <c r="M3" s="40"/>
      <c r="N3" s="40" t="s">
        <v>6</v>
      </c>
    </row>
    <row r="4" spans="1:14" ht="14.25" x14ac:dyDescent="0.2">
      <c r="A4" s="41" t="s">
        <v>87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25" x14ac:dyDescent="0.2">
      <c r="A5" s="36"/>
      <c r="B5" s="141" t="s">
        <v>92</v>
      </c>
      <c r="C5" s="142"/>
      <c r="D5" s="46" t="s">
        <v>74</v>
      </c>
      <c r="G5" s="141"/>
      <c r="I5" s="141"/>
      <c r="J5" s="146" t="s">
        <v>164</v>
      </c>
      <c r="K5" s="141"/>
      <c r="L5" s="141"/>
      <c r="M5" s="141"/>
      <c r="N5" s="141"/>
    </row>
    <row r="6" spans="1:14" ht="16.5" customHeight="1" x14ac:dyDescent="0.2">
      <c r="A6" s="36" t="s">
        <v>137</v>
      </c>
      <c r="B6" s="47">
        <v>90.162000000000006</v>
      </c>
      <c r="C6" s="47">
        <v>89.542000000000002</v>
      </c>
      <c r="D6" s="47">
        <f>F6/C6</f>
        <v>49.268868240602174</v>
      </c>
      <c r="E6" s="48">
        <v>301.59500000000003</v>
      </c>
      <c r="F6" s="49">
        <v>4411.6329999999998</v>
      </c>
      <c r="G6" s="50">
        <v>21.810493399999999</v>
      </c>
      <c r="H6" s="50">
        <f t="shared" ref="H6:H7" si="0">SUM(E6:G6)</f>
        <v>4735.0384934000003</v>
      </c>
      <c r="I6" s="36"/>
      <c r="J6" s="49">
        <v>2054.9319999999998</v>
      </c>
      <c r="K6" s="49">
        <f t="shared" ref="K6:K8" si="1">M6-L6-J6</f>
        <v>108.2711933999999</v>
      </c>
      <c r="L6" s="50">
        <v>2133.7303000000002</v>
      </c>
      <c r="M6" s="50">
        <f t="shared" ref="M6:M8" si="2">H6-N6</f>
        <v>4296.9334933999999</v>
      </c>
      <c r="N6" s="50">
        <v>438.10500000000002</v>
      </c>
    </row>
    <row r="7" spans="1:14" ht="16.5" customHeight="1" x14ac:dyDescent="0.2">
      <c r="A7" s="36" t="s">
        <v>159</v>
      </c>
      <c r="B7" s="47">
        <v>89.167000000000002</v>
      </c>
      <c r="C7" s="47">
        <v>87.593999999999994</v>
      </c>
      <c r="D7" s="47">
        <f t="shared" ref="D7" si="3">F7/C7</f>
        <v>50.553120076717583</v>
      </c>
      <c r="E7" s="48">
        <f>N6</f>
        <v>438.10500000000002</v>
      </c>
      <c r="F7" s="49">
        <f>F28</f>
        <v>4428.1499999999996</v>
      </c>
      <c r="G7" s="50">
        <f>G28</f>
        <v>14.068866575777999</v>
      </c>
      <c r="H7" s="50">
        <f t="shared" si="0"/>
        <v>4880.3238665757772</v>
      </c>
      <c r="I7" s="36"/>
      <c r="J7" s="49">
        <f>J28</f>
        <v>2091.8003666666668</v>
      </c>
      <c r="K7" s="49">
        <f t="shared" si="1"/>
        <v>131.79930512700548</v>
      </c>
      <c r="L7" s="50">
        <f>L28</f>
        <v>1747.6721947821047</v>
      </c>
      <c r="M7" s="50">
        <f t="shared" si="2"/>
        <v>3971.271866575777</v>
      </c>
      <c r="N7" s="50">
        <f>N27</f>
        <v>909.05200000000002</v>
      </c>
    </row>
    <row r="8" spans="1:14" ht="16.5" customHeight="1" x14ac:dyDescent="0.2">
      <c r="A8" s="36" t="s">
        <v>166</v>
      </c>
      <c r="B8" s="47">
        <v>76.099999999999994</v>
      </c>
      <c r="C8" s="47">
        <v>75.021000000000001</v>
      </c>
      <c r="D8" s="47">
        <f>F8/C8</f>
        <v>47.430466136148546</v>
      </c>
      <c r="E8" s="48">
        <f>N7</f>
        <v>909.05200000000002</v>
      </c>
      <c r="F8" s="49">
        <f>F34</f>
        <v>3558.2809999999999</v>
      </c>
      <c r="G8" s="50">
        <v>15</v>
      </c>
      <c r="H8" s="50">
        <f>SUM(E8:G8)</f>
        <v>4482.3329999999996</v>
      </c>
      <c r="I8" s="36"/>
      <c r="J8" s="49">
        <v>2105</v>
      </c>
      <c r="K8" s="49">
        <f t="shared" si="1"/>
        <v>127.33299999999963</v>
      </c>
      <c r="L8" s="50">
        <v>1775</v>
      </c>
      <c r="M8" s="50">
        <f t="shared" si="2"/>
        <v>4007.3329999999996</v>
      </c>
      <c r="N8" s="50">
        <v>475</v>
      </c>
    </row>
    <row r="9" spans="1:14" ht="16.5" customHeight="1" x14ac:dyDescent="0.2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4"/>
    </row>
    <row r="10" spans="1:14" ht="16.5" customHeight="1" x14ac:dyDescent="0.2">
      <c r="A10" s="39" t="s">
        <v>73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2">
      <c r="A11" s="36" t="s">
        <v>160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2">
      <c r="A12" s="39" t="s">
        <v>102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2">
      <c r="A13" s="39" t="s">
        <v>108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2">
      <c r="A14" s="39" t="s">
        <v>110</v>
      </c>
      <c r="B14" s="138"/>
      <c r="C14" s="138"/>
      <c r="D14" s="138"/>
      <c r="E14" s="138"/>
      <c r="F14" s="138"/>
      <c r="G14" s="57">
        <f>(1.859426+43.030142+5.079898)*2.204622/60</f>
        <v>1.8360630678641998</v>
      </c>
      <c r="H14" s="58"/>
      <c r="I14" s="138"/>
      <c r="J14" s="58">
        <f>5.343053*2000/60</f>
        <v>178.10176666666666</v>
      </c>
      <c r="K14" s="138"/>
      <c r="L14" s="57">
        <f>(169.194848+4710.15)*2.204622/60</f>
        <v>179.2851832914576</v>
      </c>
      <c r="M14" s="138"/>
      <c r="N14" s="138"/>
    </row>
    <row r="15" spans="1:14" ht="16.5" customHeight="1" x14ac:dyDescent="0.2">
      <c r="A15" s="39" t="s">
        <v>79</v>
      </c>
      <c r="B15" s="138"/>
      <c r="C15" s="138"/>
      <c r="D15" s="138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8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2">
      <c r="A16" s="36" t="s">
        <v>111</v>
      </c>
      <c r="B16" s="138"/>
      <c r="C16" s="138"/>
      <c r="D16" s="138"/>
      <c r="E16" s="54"/>
      <c r="F16" s="56"/>
      <c r="G16" s="57">
        <f>(0.250128+23.870515+6.809791)*2.204622/60</f>
        <v>1.1364985877658</v>
      </c>
      <c r="H16" s="58"/>
      <c r="I16" s="138"/>
      <c r="J16" s="58">
        <f>5.513266*2000/60</f>
        <v>183.77553333333333</v>
      </c>
      <c r="K16" s="138"/>
      <c r="L16" s="57">
        <f>(167.796097+3846.683)*2.204622/60</f>
        <v>147.50681559643891</v>
      </c>
      <c r="M16" s="138"/>
      <c r="N16" s="138"/>
    </row>
    <row r="17" spans="1:14" ht="16.5" customHeight="1" x14ac:dyDescent="0.2">
      <c r="A17" s="36" t="s">
        <v>112</v>
      </c>
      <c r="B17" s="138"/>
      <c r="C17" s="138"/>
      <c r="D17" s="138"/>
      <c r="E17" s="54"/>
      <c r="F17" s="56"/>
      <c r="G17" s="57">
        <f>(1.028736+20.235107+6.406535)*2.204622/60</f>
        <v>1.0167120681185999</v>
      </c>
      <c r="H17" s="58"/>
      <c r="I17" s="138"/>
      <c r="J17" s="58">
        <f>5.492127*2000/60</f>
        <v>183.07090000000002</v>
      </c>
      <c r="K17" s="138"/>
      <c r="L17" s="57">
        <f>(84.586634+4743.657)*2.204622/60</f>
        <v>177.40753561460582</v>
      </c>
      <c r="M17" s="138"/>
      <c r="N17" s="138"/>
    </row>
    <row r="18" spans="1:14" ht="16.5" customHeight="1" x14ac:dyDescent="0.2">
      <c r="A18" s="36" t="s">
        <v>113</v>
      </c>
      <c r="B18" s="138"/>
      <c r="C18" s="138"/>
      <c r="D18" s="138"/>
      <c r="E18" s="54"/>
      <c r="F18" s="56"/>
      <c r="G18" s="57">
        <f>(0.546152+34.232142+5.00264)*2.204622/60</f>
        <v>1.4616987046158001</v>
      </c>
      <c r="H18" s="58"/>
      <c r="I18" s="138"/>
      <c r="J18" s="58">
        <f>4.883434*2000/60</f>
        <v>162.78113333333334</v>
      </c>
      <c r="K18" s="138"/>
      <c r="L18" s="57">
        <f>(56.036225+4521.322)*2.204622/60</f>
        <v>168.18907741193249</v>
      </c>
      <c r="M18" s="138"/>
      <c r="N18" s="138"/>
    </row>
    <row r="19" spans="1:14" ht="16.5" customHeight="1" x14ac:dyDescent="0.2">
      <c r="A19" s="36" t="s">
        <v>80</v>
      </c>
      <c r="B19" s="138"/>
      <c r="C19" s="138"/>
      <c r="D19" s="138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8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2">
      <c r="A20" s="36" t="s">
        <v>114</v>
      </c>
      <c r="B20" s="138"/>
      <c r="C20" s="138"/>
      <c r="D20" s="138"/>
      <c r="E20" s="54"/>
      <c r="F20" s="56"/>
      <c r="G20" s="57">
        <v>1.4917554186527999</v>
      </c>
      <c r="H20" s="58"/>
      <c r="I20" s="138"/>
      <c r="J20" s="58">
        <f>5.383008*2000/60</f>
        <v>179.43359999999998</v>
      </c>
      <c r="K20" s="151"/>
      <c r="L20" s="57">
        <v>136.19169183827341</v>
      </c>
      <c r="M20" s="151"/>
      <c r="N20" s="138"/>
    </row>
    <row r="21" spans="1:14" ht="16.5" customHeight="1" x14ac:dyDescent="0.2">
      <c r="A21" s="36" t="s">
        <v>115</v>
      </c>
      <c r="B21" s="138"/>
      <c r="C21" s="138"/>
      <c r="D21" s="138"/>
      <c r="E21" s="54"/>
      <c r="F21" s="56"/>
      <c r="G21" s="57">
        <f>(9.421895+24.904466+8.271368)*2.204622/60</f>
        <v>1.5651981750573001</v>
      </c>
      <c r="H21" s="58"/>
      <c r="I21" s="138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8"/>
    </row>
    <row r="22" spans="1:14" ht="16.5" customHeight="1" x14ac:dyDescent="0.2">
      <c r="A22" s="36" t="s">
        <v>116</v>
      </c>
      <c r="B22" s="138"/>
      <c r="C22" s="138"/>
      <c r="D22" s="138"/>
      <c r="E22" s="54"/>
      <c r="F22" s="56"/>
      <c r="G22" s="57">
        <f>(3.384561+5.982905+8.068079)*2.204622/60</f>
        <v>0.64064643481650008</v>
      </c>
      <c r="H22" s="58"/>
      <c r="I22" s="138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8"/>
    </row>
    <row r="23" spans="1:14" ht="16.5" customHeight="1" x14ac:dyDescent="0.2">
      <c r="A23" s="36" t="s">
        <v>81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2">
      <c r="A24" s="36" t="s">
        <v>65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2">
      <c r="A25" s="36" t="s">
        <v>67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2">
      <c r="A26" s="36" t="s">
        <v>68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5.320183*2000/60</f>
        <v>177.33943333333335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2">
      <c r="A27" s="63" t="s">
        <v>82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514.44053333333329</v>
      </c>
      <c r="K27" s="62">
        <f>M27-L27-J27</f>
        <v>-71.06315447279178</v>
      </c>
      <c r="L27" s="57">
        <f>SUM(L24:L26)</f>
        <v>433.76495784712654</v>
      </c>
      <c r="M27" s="57">
        <f>+H27-N27</f>
        <v>877.14233670766805</v>
      </c>
      <c r="N27" s="58">
        <v>909.05200000000002</v>
      </c>
    </row>
    <row r="28" spans="1:14" ht="16.5" customHeight="1" x14ac:dyDescent="0.2">
      <c r="A28" s="36" t="s">
        <v>3</v>
      </c>
      <c r="B28" s="138"/>
      <c r="C28" s="138"/>
      <c r="D28" s="138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8"/>
      <c r="J28" s="58">
        <f>J15+J19+J23+J27</f>
        <v>2091.8003666666668</v>
      </c>
      <c r="K28" s="59">
        <f>K15+K19+K23+K27</f>
        <v>131.79930512700605</v>
      </c>
      <c r="L28" s="57">
        <f>L15+L19+L23+L27</f>
        <v>1747.6721947821047</v>
      </c>
      <c r="M28" s="57">
        <f t="shared" ref="M28" si="4">M15+M19+M23</f>
        <v>3094.1295298681093</v>
      </c>
      <c r="N28" s="58"/>
    </row>
    <row r="29" spans="1:14" ht="16.5" customHeight="1" x14ac:dyDescent="0.2">
      <c r="A29" s="39"/>
      <c r="B29" s="138"/>
      <c r="C29" s="138"/>
      <c r="D29" s="138"/>
      <c r="E29" s="138"/>
      <c r="F29" s="66"/>
      <c r="G29" s="57"/>
      <c r="H29" s="58"/>
      <c r="I29" s="151"/>
      <c r="J29" s="58"/>
      <c r="K29" s="58"/>
      <c r="L29" s="57"/>
      <c r="M29" s="57"/>
      <c r="N29" s="138"/>
    </row>
    <row r="30" spans="1:14" ht="16.5" customHeight="1" x14ac:dyDescent="0.2">
      <c r="A30" s="36" t="s">
        <v>167</v>
      </c>
      <c r="B30" s="138"/>
      <c r="C30" s="138"/>
      <c r="D30" s="138"/>
      <c r="E30" s="138"/>
      <c r="F30" s="138"/>
      <c r="G30" s="57"/>
      <c r="H30" s="58"/>
      <c r="I30" s="151"/>
      <c r="J30" s="58"/>
      <c r="K30" s="58"/>
      <c r="L30" s="57"/>
      <c r="M30" s="57"/>
      <c r="N30" s="138"/>
    </row>
    <row r="31" spans="1:14" ht="16.5" customHeight="1" x14ac:dyDescent="0.2">
      <c r="A31" s="39" t="s">
        <v>102</v>
      </c>
      <c r="B31" s="138"/>
      <c r="C31" s="138"/>
      <c r="D31" s="138"/>
      <c r="G31" s="57">
        <f>(0.61606+25.576332+5.722113)*2.204622/60</f>
        <v>1.1726569973684999</v>
      </c>
      <c r="I31" s="138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2">
      <c r="A32" s="39" t="s">
        <v>108</v>
      </c>
      <c r="B32" s="138"/>
      <c r="C32" s="138"/>
      <c r="D32" s="138"/>
      <c r="E32" s="54"/>
      <c r="F32" s="56"/>
      <c r="G32" s="57">
        <f>(1.044818+37.412542+15.260051)*2.204622/60</f>
        <v>1.9737764345607001</v>
      </c>
      <c r="H32" s="58"/>
      <c r="I32" s="138"/>
      <c r="J32" s="58">
        <f>5.609757*2000/60</f>
        <v>186.99190000000002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2">
      <c r="A33" s="39" t="s">
        <v>110</v>
      </c>
      <c r="B33" s="138"/>
      <c r="C33" s="138"/>
      <c r="D33" s="138"/>
      <c r="E33" s="54"/>
      <c r="F33" s="56"/>
      <c r="G33" s="57">
        <f>(1.008406+5.711141+5.30486)*2.204622/60</f>
        <v>0.44182120348590004</v>
      </c>
      <c r="H33" s="58"/>
      <c r="I33" s="138"/>
      <c r="J33" s="58">
        <f>5.239452*2000/60</f>
        <v>174.64840000000001</v>
      </c>
      <c r="K33" s="59"/>
      <c r="L33" s="57">
        <f>(18.846109+6986.445)*2.204622/60</f>
        <v>257.40031492176331</v>
      </c>
      <c r="M33" s="57"/>
      <c r="N33" s="58"/>
    </row>
    <row r="34" spans="1:73" ht="16.5" customHeight="1" x14ac:dyDescent="0.2">
      <c r="A34" s="39" t="s">
        <v>79</v>
      </c>
      <c r="B34" s="138"/>
      <c r="C34" s="138"/>
      <c r="D34" s="138"/>
      <c r="E34" s="54">
        <f>N27</f>
        <v>909.05200000000002</v>
      </c>
      <c r="F34" s="56">
        <f>3558.281</f>
        <v>3558.2809999999999</v>
      </c>
      <c r="G34" s="57">
        <f>SUM(G31:G33)</f>
        <v>3.5882546354151001</v>
      </c>
      <c r="H34" s="58">
        <f>E34+F34+G34</f>
        <v>4470.9212546354147</v>
      </c>
      <c r="I34" s="138"/>
      <c r="J34" s="58">
        <f>SUM(J31:J33)</f>
        <v>523.97476666666671</v>
      </c>
      <c r="K34" s="59">
        <f>M34-L34-J34</f>
        <v>76.519946516568666</v>
      </c>
      <c r="L34" s="57">
        <f>SUM(L31:L33)</f>
        <v>618.75954145217941</v>
      </c>
      <c r="M34" s="57">
        <f>H34-N34</f>
        <v>1219.2542546354148</v>
      </c>
      <c r="N34" s="58">
        <v>3251.6669999999999</v>
      </c>
    </row>
    <row r="35" spans="1:73" ht="16.5" customHeight="1" x14ac:dyDescent="0.2">
      <c r="A35" s="35"/>
      <c r="B35" s="129"/>
      <c r="C35" s="129"/>
      <c r="D35" s="129"/>
      <c r="E35" s="129"/>
      <c r="F35" s="144"/>
      <c r="G35" s="64"/>
      <c r="H35" s="131"/>
      <c r="I35" s="152"/>
      <c r="J35" s="131"/>
      <c r="K35" s="131"/>
      <c r="L35" s="64"/>
      <c r="M35" s="64"/>
      <c r="N35" s="129"/>
    </row>
    <row r="36" spans="1:73" ht="16.5" customHeight="1" x14ac:dyDescent="0.2">
      <c r="A36" s="65" t="s">
        <v>163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66"/>
      <c r="M36" s="39"/>
      <c r="N36" s="39"/>
    </row>
    <row r="37" spans="1:73" ht="16.5" customHeight="1" x14ac:dyDescent="0.2">
      <c r="A37" s="36" t="s">
        <v>122</v>
      </c>
      <c r="B37" s="36"/>
      <c r="C37" s="36"/>
      <c r="D37" s="36"/>
      <c r="E37" s="67"/>
      <c r="F37" s="67"/>
      <c r="G37" s="67"/>
      <c r="H37" s="67"/>
      <c r="I37" s="67"/>
      <c r="J37" s="67"/>
      <c r="K37" s="67"/>
      <c r="L37" s="67"/>
      <c r="M37" s="67"/>
      <c r="N37" s="67"/>
    </row>
    <row r="38" spans="1:73" ht="16.5" customHeight="1" x14ac:dyDescent="0.2">
      <c r="A38" s="68" t="s">
        <v>77</v>
      </c>
      <c r="B38" s="36"/>
      <c r="C38" s="36"/>
      <c r="D38" s="3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ht="16.5" customHeight="1" x14ac:dyDescent="0.2">
      <c r="A39" s="40" t="s">
        <v>26</v>
      </c>
      <c r="B39" s="69">
        <f ca="1">NOW()</f>
        <v>43844.385152199073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F43" s="15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7 K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7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.25" x14ac:dyDescent="0.2">
      <c r="A2" s="36"/>
      <c r="B2" s="173" t="s">
        <v>0</v>
      </c>
      <c r="C2" s="173"/>
      <c r="D2" s="173"/>
      <c r="E2" s="173"/>
      <c r="F2" s="39"/>
      <c r="G2" s="173" t="s">
        <v>24</v>
      </c>
      <c r="H2" s="173"/>
      <c r="I2" s="173"/>
      <c r="J2" s="36"/>
    </row>
    <row r="3" spans="1:12" ht="14.25" x14ac:dyDescent="0.2">
      <c r="A3" s="36" t="s">
        <v>83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34</v>
      </c>
    </row>
    <row r="4" spans="1:12" ht="14.25" x14ac:dyDescent="0.2">
      <c r="A4" s="41" t="s">
        <v>84</v>
      </c>
      <c r="B4" s="43" t="s">
        <v>33</v>
      </c>
      <c r="C4" s="43" t="s">
        <v>1</v>
      </c>
      <c r="D4" s="43" t="s">
        <v>2</v>
      </c>
      <c r="E4" s="45" t="s">
        <v>32</v>
      </c>
      <c r="F4" s="44"/>
      <c r="G4" s="43" t="s">
        <v>35</v>
      </c>
      <c r="H4" s="43" t="s">
        <v>31</v>
      </c>
      <c r="I4" s="43" t="s">
        <v>32</v>
      </c>
      <c r="J4" s="43" t="s">
        <v>95</v>
      </c>
    </row>
    <row r="5" spans="1:12" ht="14.25" x14ac:dyDescent="0.2">
      <c r="A5" s="36"/>
      <c r="B5" s="174" t="s">
        <v>103</v>
      </c>
      <c r="C5" s="174"/>
      <c r="D5" s="174"/>
      <c r="E5" s="174"/>
      <c r="F5" s="174"/>
      <c r="G5" s="174"/>
      <c r="H5" s="174"/>
      <c r="I5" s="174"/>
      <c r="J5" s="174"/>
    </row>
    <row r="6" spans="1:12" ht="16.5" x14ac:dyDescent="0.2">
      <c r="A6" s="36" t="s">
        <v>137</v>
      </c>
      <c r="B6" s="70">
        <v>400.63</v>
      </c>
      <c r="C6" s="71">
        <v>49225.606000000007</v>
      </c>
      <c r="D6" s="71">
        <v>482.79358673947797</v>
      </c>
      <c r="E6" s="50">
        <f t="shared" ref="E6:E8" si="0">SUM(B6:D6)</f>
        <v>50109.029586739482</v>
      </c>
      <c r="F6" s="71"/>
      <c r="G6" s="71">
        <f t="shared" ref="G6:G8" si="1">I6-H6</f>
        <v>35537.466494202046</v>
      </c>
      <c r="H6" s="71">
        <v>14016.139092537436</v>
      </c>
      <c r="I6" s="71">
        <f t="shared" ref="I6:I8" si="2">E6-J6</f>
        <v>49553.605586739483</v>
      </c>
      <c r="J6" s="71">
        <v>555.42399999999998</v>
      </c>
    </row>
    <row r="7" spans="1:12" ht="16.5" x14ac:dyDescent="0.2">
      <c r="A7" s="36" t="s">
        <v>159</v>
      </c>
      <c r="B7" s="70">
        <f>J6</f>
        <v>555.42399999999998</v>
      </c>
      <c r="C7" s="71">
        <f>C23</f>
        <v>48809.412999999993</v>
      </c>
      <c r="D7" s="71">
        <f>D23</f>
        <v>683.51981328180898</v>
      </c>
      <c r="E7" s="50">
        <f t="shared" si="0"/>
        <v>50048.356813281804</v>
      </c>
      <c r="F7" s="71"/>
      <c r="G7" s="71">
        <f t="shared" si="1"/>
        <v>36092.556326571357</v>
      </c>
      <c r="H7" s="71">
        <f>H23</f>
        <v>13553.785486710443</v>
      </c>
      <c r="I7" s="71">
        <f t="shared" si="2"/>
        <v>49646.341813281804</v>
      </c>
      <c r="J7" s="71">
        <f>J22</f>
        <v>402.01499999999999</v>
      </c>
    </row>
    <row r="8" spans="1:12" ht="16.5" x14ac:dyDescent="0.2">
      <c r="A8" s="36" t="s">
        <v>166</v>
      </c>
      <c r="B8" s="70">
        <f>J7</f>
        <v>402.01499999999999</v>
      </c>
      <c r="C8" s="71">
        <v>49498</v>
      </c>
      <c r="D8" s="71">
        <v>500</v>
      </c>
      <c r="E8" s="50">
        <f t="shared" si="0"/>
        <v>50400.014999999999</v>
      </c>
      <c r="F8" s="71"/>
      <c r="G8" s="71">
        <f t="shared" si="1"/>
        <v>36800.014999999999</v>
      </c>
      <c r="H8" s="71">
        <v>13200</v>
      </c>
      <c r="I8" s="71">
        <f t="shared" si="2"/>
        <v>50000.014999999999</v>
      </c>
      <c r="J8" s="71">
        <v>400</v>
      </c>
    </row>
    <row r="9" spans="1:12" ht="14.25" x14ac:dyDescent="0.2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75" x14ac:dyDescent="0.25">
      <c r="A10" s="39" t="s">
        <v>160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75" x14ac:dyDescent="0.25">
      <c r="A11" s="39" t="s">
        <v>57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75" x14ac:dyDescent="0.25">
      <c r="A12" s="39" t="s">
        <v>58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75" x14ac:dyDescent="0.25">
      <c r="A13" s="39" t="s">
        <v>59</v>
      </c>
      <c r="B13" s="74">
        <f t="shared" ref="B13:B17" si="3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75" x14ac:dyDescent="0.25">
      <c r="A14" s="39" t="s">
        <v>60</v>
      </c>
      <c r="B14" s="74">
        <f t="shared" si="3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75" x14ac:dyDescent="0.25">
      <c r="A15" s="39" t="s">
        <v>61</v>
      </c>
      <c r="B15" s="74">
        <f t="shared" si="3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4">E15-J15</f>
        <v>4020.5607731144373</v>
      </c>
      <c r="J15" s="75">
        <f>263.515+31.364</f>
        <v>294.87899999999996</v>
      </c>
      <c r="K15" s="20"/>
      <c r="L15" s="20"/>
    </row>
    <row r="16" spans="1:12" ht="15.75" x14ac:dyDescent="0.25">
      <c r="A16" s="39" t="s">
        <v>62</v>
      </c>
      <c r="B16" s="74">
        <f t="shared" si="3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5">SUM(B16:D16)</f>
        <v>4569.220849382963</v>
      </c>
      <c r="F16" s="73"/>
      <c r="G16" s="75">
        <f t="shared" ref="G16:G17" si="6">I16-H16</f>
        <v>2881.8443252468242</v>
      </c>
      <c r="H16" s="57">
        <f>((763.932135+5.972+298.109814))*(2.204622/2)</f>
        <v>1177.283524136139</v>
      </c>
      <c r="I16" s="73">
        <f t="shared" si="4"/>
        <v>4059.1278493829632</v>
      </c>
      <c r="J16" s="75">
        <f>465.159+44.934</f>
        <v>510.09299999999996</v>
      </c>
      <c r="K16" s="20"/>
      <c r="L16" s="20"/>
    </row>
    <row r="17" spans="1:12" ht="15.75" x14ac:dyDescent="0.25">
      <c r="A17" s="39" t="s">
        <v>63</v>
      </c>
      <c r="B17" s="74">
        <f t="shared" si="3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5"/>
        <v>4607.2436073038261</v>
      </c>
      <c r="F17" s="73"/>
      <c r="G17" s="75">
        <f t="shared" si="6"/>
        <v>2821.810765308217</v>
      </c>
      <c r="H17" s="57">
        <f>((1007.701411+13.354+249.239308))*(2.204622/2)</f>
        <v>1400.2598419956091</v>
      </c>
      <c r="I17" s="73">
        <f t="shared" si="4"/>
        <v>4222.0706073038264</v>
      </c>
      <c r="J17" s="75">
        <f>337.326+47.847</f>
        <v>385.173</v>
      </c>
      <c r="K17" s="20"/>
      <c r="L17" s="20"/>
    </row>
    <row r="18" spans="1:12" ht="15.75" x14ac:dyDescent="0.25">
      <c r="A18" s="39" t="s">
        <v>64</v>
      </c>
      <c r="B18" s="74">
        <f t="shared" ref="B18:B19" si="7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8">SUM(B18:D18)</f>
        <v>4363.5774361439662</v>
      </c>
      <c r="F18" s="73"/>
      <c r="G18" s="75">
        <f t="shared" ref="G18" si="9">I18-H18</f>
        <v>2930.8773870523009</v>
      </c>
      <c r="H18" s="57">
        <f>((819.428144+11.935+185.223871))*(2.204622/2)</f>
        <v>1120.595049091665</v>
      </c>
      <c r="I18" s="73">
        <f t="shared" si="4"/>
        <v>4051.4724361439662</v>
      </c>
      <c r="J18" s="75">
        <f>276.276+35.829</f>
        <v>312.10500000000002</v>
      </c>
      <c r="K18" s="20"/>
      <c r="L18" s="20"/>
    </row>
    <row r="19" spans="1:12" ht="15.75" x14ac:dyDescent="0.25">
      <c r="A19" s="39" t="s">
        <v>65</v>
      </c>
      <c r="B19" s="74">
        <f t="shared" si="7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0">SUM(B19:D19)</f>
        <v>4051.3231373495751</v>
      </c>
      <c r="F19" s="73"/>
      <c r="G19" s="75">
        <f t="shared" ref="G19:G20" si="11">I19-H19</f>
        <v>2720.5046007899409</v>
      </c>
      <c r="H19" s="57">
        <f>((593.573569+8.497+220.167925))*(2.204622/2)</f>
        <v>906.36253655963401</v>
      </c>
      <c r="I19" s="73">
        <f t="shared" si="4"/>
        <v>3626.8671373495749</v>
      </c>
      <c r="J19" s="75">
        <f>376.025+48.431</f>
        <v>424.45599999999996</v>
      </c>
      <c r="K19" s="20"/>
      <c r="L19" s="20"/>
    </row>
    <row r="20" spans="1:12" ht="15.75" x14ac:dyDescent="0.25">
      <c r="A20" s="39" t="s">
        <v>67</v>
      </c>
      <c r="B20" s="74">
        <f t="shared" ref="B20:B21" si="12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0"/>
        <v>4665.2750897274573</v>
      </c>
      <c r="F20" s="73"/>
      <c r="G20" s="75">
        <f t="shared" si="11"/>
        <v>3372.1360299377911</v>
      </c>
      <c r="H20" s="57">
        <f>((716.627482+22.068+84.962324))*(2.204622/2)</f>
        <v>907.92705978966592</v>
      </c>
      <c r="I20" s="73">
        <f t="shared" si="4"/>
        <v>4280.0630897274568</v>
      </c>
      <c r="J20" s="75">
        <f>345.45+39.762</f>
        <v>385.21199999999999</v>
      </c>
      <c r="K20" s="20"/>
      <c r="L20" s="20"/>
    </row>
    <row r="21" spans="1:12" ht="15.75" x14ac:dyDescent="0.25">
      <c r="A21" s="39" t="s">
        <v>68</v>
      </c>
      <c r="B21" s="74">
        <f t="shared" si="12"/>
        <v>385.21199999999999</v>
      </c>
      <c r="C21" s="57">
        <f>3876.153+270.264</f>
        <v>4146.4169999999995</v>
      </c>
      <c r="D21" s="57">
        <f>(46476.038+4437+282.552+125.417)*2.204622/2000</f>
        <v>56.571710547177005</v>
      </c>
      <c r="E21" s="57">
        <f t="shared" si="10"/>
        <v>4588.2007105471757</v>
      </c>
      <c r="F21" s="73"/>
      <c r="G21" s="75">
        <f t="shared" ref="G21" si="13">I21-H21</f>
        <v>3119.1348855152473</v>
      </c>
      <c r="H21" s="57">
        <f>((806.359325+9.154+124.197723))*(2.204622/2)</f>
        <v>1035.853825031928</v>
      </c>
      <c r="I21" s="73">
        <f t="shared" si="4"/>
        <v>4154.9887105471753</v>
      </c>
      <c r="J21" s="75">
        <f>384.874+48.338</f>
        <v>433.21200000000005</v>
      </c>
      <c r="K21" s="20"/>
      <c r="L21" s="20"/>
    </row>
    <row r="22" spans="1:12" ht="15.75" x14ac:dyDescent="0.25">
      <c r="A22" s="39" t="s">
        <v>70</v>
      </c>
      <c r="B22" s="74">
        <f t="shared" ref="B22" si="14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5">SUM(B22:D22)</f>
        <v>4272.0053174892164</v>
      </c>
      <c r="F22" s="73"/>
      <c r="G22" s="75">
        <f t="shared" ref="G22" si="16">I22-H22</f>
        <v>2898.6123008814347</v>
      </c>
      <c r="H22" s="57">
        <f>((684.757972+16.016+180.44559))*(2.204622/2)</f>
        <v>971.378016607782</v>
      </c>
      <c r="I22" s="73">
        <f t="shared" si="4"/>
        <v>3869.9903174892165</v>
      </c>
      <c r="J22" s="75">
        <f>360.387+41.628</f>
        <v>402.01499999999999</v>
      </c>
      <c r="K22" s="20"/>
      <c r="L22" s="20"/>
    </row>
    <row r="23" spans="1:12" ht="15.75" x14ac:dyDescent="0.25">
      <c r="A23" s="39" t="s">
        <v>3</v>
      </c>
      <c r="B23" s="74"/>
      <c r="C23" s="57">
        <f>SUM(C11:C22)</f>
        <v>48809.412999999993</v>
      </c>
      <c r="D23" s="57">
        <f>SUM(D11:D22)</f>
        <v>683.51981328180898</v>
      </c>
      <c r="E23" s="57">
        <f t="shared" ref="E23" si="17">SUM(E11:E19)</f>
        <v>40903.238695517961</v>
      </c>
      <c r="F23" s="57"/>
      <c r="G23" s="57">
        <f t="shared" ref="G23:I23" si="18">SUM(G11:G22)</f>
        <v>36092.556326571364</v>
      </c>
      <c r="H23" s="57">
        <f t="shared" si="18"/>
        <v>13553.785486710443</v>
      </c>
      <c r="I23" s="57">
        <f t="shared" si="18"/>
        <v>49646.341813281811</v>
      </c>
      <c r="J23" s="57"/>
      <c r="K23" s="20"/>
      <c r="L23" s="20"/>
    </row>
    <row r="24" spans="1:12" ht="15.75" x14ac:dyDescent="0.2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75" x14ac:dyDescent="0.25">
      <c r="A25" s="39" t="s">
        <v>167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75" x14ac:dyDescent="0.25">
      <c r="A26" s="39" t="s">
        <v>57</v>
      </c>
      <c r="B26" s="74">
        <f>J22</f>
        <v>402.01499999999999</v>
      </c>
      <c r="C26" s="57">
        <f>4100.967+276.379</f>
        <v>4377.3459999999995</v>
      </c>
      <c r="D26" s="57">
        <f>(34715.548+8327+125.964+103.856)*2.204622/2000</f>
        <v>47.699607242448003</v>
      </c>
      <c r="E26" s="57">
        <f t="shared" ref="E26" si="19">SUM(B26:D26)</f>
        <v>4827.060607242448</v>
      </c>
      <c r="F26" s="73"/>
      <c r="G26" s="75">
        <f t="shared" ref="G26" si="20">I26-H26</f>
        <v>3322.8396056377378</v>
      </c>
      <c r="H26" s="57">
        <f>((778.679879+14.393+240.172731))*(2.204622/2)</f>
        <v>1138.95800160471</v>
      </c>
      <c r="I26" s="73">
        <f t="shared" ref="I26" si="21">E26-J26</f>
        <v>4461.7976072424481</v>
      </c>
      <c r="J26" s="75">
        <f>335.087+30.176</f>
        <v>365.26299999999998</v>
      </c>
      <c r="K26" s="20"/>
      <c r="L26" s="20"/>
    </row>
    <row r="27" spans="1:12" ht="15.75" x14ac:dyDescent="0.25">
      <c r="A27" s="39" t="s">
        <v>58</v>
      </c>
      <c r="B27" s="74">
        <f>J26</f>
        <v>365.26299999999998</v>
      </c>
      <c r="C27" s="57">
        <f>3855.827+255.945</f>
        <v>4111.7719999999999</v>
      </c>
      <c r="D27" s="57">
        <f>(29854.388+2961+130.165+90.108)*2.204622/2000</f>
        <v>36.415572512571003</v>
      </c>
      <c r="E27" s="57">
        <f>SUM(B27:D27)</f>
        <v>4513.4505725125709</v>
      </c>
      <c r="F27" s="57"/>
      <c r="G27" s="75">
        <f>I27-H27</f>
        <v>2812.5352537190147</v>
      </c>
      <c r="H27" s="75">
        <f>((860.616253+3.458+254.940543))*(2.204622/2)</f>
        <v>1233.502318793556</v>
      </c>
      <c r="I27" s="73">
        <f>E27-J27</f>
        <v>4046.0375725125709</v>
      </c>
      <c r="J27" s="57">
        <f>426.332+41.081</f>
        <v>467.41300000000001</v>
      </c>
      <c r="K27" s="20"/>
      <c r="L27" s="20"/>
    </row>
    <row r="28" spans="1:12" ht="15.75" x14ac:dyDescent="0.25">
      <c r="A28" s="35" t="s">
        <v>161</v>
      </c>
      <c r="B28" s="76"/>
      <c r="C28" s="64">
        <f>SUM(C26:C27)</f>
        <v>8489.1179999999986</v>
      </c>
      <c r="D28" s="64">
        <f t="shared" ref="D28:I28" si="22">SUM(D26:D27)</f>
        <v>84.115179755019</v>
      </c>
      <c r="E28" s="64">
        <f>B26+C28+D28</f>
        <v>8975.2481797550172</v>
      </c>
      <c r="F28" s="64"/>
      <c r="G28" s="64">
        <f t="shared" si="22"/>
        <v>6135.3748593567525</v>
      </c>
      <c r="H28" s="64">
        <f t="shared" si="22"/>
        <v>2372.460320398266</v>
      </c>
      <c r="I28" s="64">
        <f t="shared" si="22"/>
        <v>8507.8351797550185</v>
      </c>
      <c r="J28" s="64"/>
      <c r="K28" s="20"/>
      <c r="L28" s="20"/>
    </row>
    <row r="29" spans="1:12" ht="17.25" x14ac:dyDescent="0.25">
      <c r="A29" s="77" t="s">
        <v>162</v>
      </c>
      <c r="B29" s="36"/>
      <c r="C29" s="36"/>
      <c r="D29" s="36"/>
      <c r="E29" s="36"/>
      <c r="F29" s="36"/>
      <c r="G29" s="36"/>
      <c r="H29" s="36"/>
      <c r="I29" s="36"/>
      <c r="J29" s="36"/>
      <c r="K29" s="20"/>
      <c r="L29" s="20"/>
    </row>
    <row r="30" spans="1:12" ht="15.75" x14ac:dyDescent="0.25">
      <c r="A30" s="36" t="s">
        <v>123</v>
      </c>
      <c r="B30" s="36"/>
      <c r="C30" s="36"/>
      <c r="D30" s="36"/>
      <c r="E30" s="36"/>
      <c r="F30" s="36"/>
      <c r="G30" s="36"/>
      <c r="H30" s="36"/>
      <c r="I30" s="36"/>
      <c r="J30" s="36"/>
      <c r="K30" s="20"/>
      <c r="L30" s="20"/>
    </row>
    <row r="31" spans="1:12" ht="15.75" x14ac:dyDescent="0.25">
      <c r="A31" s="40" t="s">
        <v>26</v>
      </c>
      <c r="B31" s="69">
        <f ca="1">NOW()</f>
        <v>43844.385152199073</v>
      </c>
      <c r="C31" s="56"/>
      <c r="D31" s="52"/>
      <c r="E31" s="52"/>
      <c r="F31" s="52"/>
      <c r="G31" s="52"/>
      <c r="H31" s="52"/>
      <c r="I31" s="52"/>
      <c r="J31" s="52"/>
      <c r="K31" s="20"/>
      <c r="L31" s="20"/>
    </row>
    <row r="32" spans="1:12" ht="15.75" x14ac:dyDescent="0.25">
      <c r="A32" s="1"/>
      <c r="B32" s="3"/>
      <c r="C32" s="4"/>
      <c r="D32" s="3"/>
      <c r="E32" s="3"/>
      <c r="F32" s="3"/>
      <c r="G32" s="3"/>
      <c r="H32" s="5"/>
      <c r="I32" s="3"/>
      <c r="J32" s="3"/>
      <c r="K32" s="20"/>
      <c r="L32" s="20"/>
    </row>
    <row r="33" spans="1:12" ht="15.75" x14ac:dyDescent="0.25">
      <c r="A33" s="1"/>
      <c r="B33" s="3"/>
      <c r="C33" s="3"/>
      <c r="D33" s="3"/>
      <c r="E33" s="3"/>
      <c r="F33" s="3"/>
      <c r="G33" s="3"/>
      <c r="H33" s="3"/>
      <c r="I33" s="3"/>
      <c r="J33" s="3"/>
      <c r="K33" s="20"/>
      <c r="L33" s="20"/>
    </row>
    <row r="34" spans="1:12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0"/>
      <c r="L34" s="20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0"/>
      <c r="L35" s="20"/>
    </row>
    <row r="36" spans="1:12" ht="15.75" x14ac:dyDescent="0.25">
      <c r="K36" s="20"/>
      <c r="L36" s="20"/>
    </row>
    <row r="37" spans="1:12" ht="15.75" x14ac:dyDescent="0.25">
      <c r="K37" s="20"/>
      <c r="L37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2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.25" x14ac:dyDescent="0.2">
      <c r="A2" s="36"/>
      <c r="B2" s="173" t="s">
        <v>0</v>
      </c>
      <c r="C2" s="173"/>
      <c r="D2" s="173"/>
      <c r="E2" s="173"/>
      <c r="F2" s="39"/>
      <c r="G2" s="173" t="s">
        <v>24</v>
      </c>
      <c r="H2" s="173"/>
      <c r="I2" s="173"/>
      <c r="J2" s="37"/>
      <c r="K2" s="37"/>
      <c r="L2" s="36"/>
    </row>
    <row r="3" spans="1:13" ht="14.25" x14ac:dyDescent="0.2">
      <c r="A3" s="36" t="s">
        <v>83</v>
      </c>
      <c r="B3" s="38" t="s">
        <v>36</v>
      </c>
      <c r="C3" s="78" t="s">
        <v>1</v>
      </c>
      <c r="D3" s="78" t="s">
        <v>37</v>
      </c>
      <c r="E3" s="78" t="s">
        <v>32</v>
      </c>
      <c r="F3" s="78"/>
      <c r="G3" s="37" t="s">
        <v>35</v>
      </c>
      <c r="H3" s="37"/>
      <c r="I3" s="37"/>
      <c r="J3" s="78" t="s">
        <v>39</v>
      </c>
      <c r="K3" s="78" t="s">
        <v>32</v>
      </c>
      <c r="L3" s="78" t="s">
        <v>34</v>
      </c>
    </row>
    <row r="4" spans="1:13" ht="14.25" x14ac:dyDescent="0.2">
      <c r="A4" s="41" t="s">
        <v>84</v>
      </c>
      <c r="B4" s="43" t="s">
        <v>33</v>
      </c>
      <c r="C4" s="44"/>
      <c r="D4" s="44"/>
      <c r="E4" s="44"/>
      <c r="F4" s="44"/>
      <c r="G4" s="43" t="s">
        <v>3</v>
      </c>
      <c r="H4" s="43" t="s">
        <v>96</v>
      </c>
      <c r="I4" s="43" t="s">
        <v>118</v>
      </c>
      <c r="J4" s="44"/>
      <c r="K4" s="44"/>
      <c r="L4" s="78" t="s">
        <v>95</v>
      </c>
    </row>
    <row r="5" spans="1:13" ht="14.25" x14ac:dyDescent="0.2">
      <c r="A5" s="36"/>
      <c r="B5" s="175" t="s">
        <v>109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3" ht="14.25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2">
      <c r="A7" s="36" t="s">
        <v>137</v>
      </c>
      <c r="B7" s="72">
        <v>1710.954</v>
      </c>
      <c r="C7" s="72">
        <v>23772.428000000004</v>
      </c>
      <c r="D7" s="72">
        <v>335.31611675625004</v>
      </c>
      <c r="E7" s="72">
        <f t="shared" ref="E7:E9" si="0">SUM(B7:D7)</f>
        <v>25818.698116756255</v>
      </c>
      <c r="F7" s="72"/>
      <c r="G7" s="72">
        <f t="shared" ref="G7:G9" si="1">K7-J7</f>
        <v>21380.23059872978</v>
      </c>
      <c r="H7" s="72">
        <v>7133.6900000000005</v>
      </c>
      <c r="I7" s="72">
        <f t="shared" ref="I7:I9" si="2">G7-H7</f>
        <v>14246.54059872978</v>
      </c>
      <c r="J7" s="72">
        <v>2443.0335180264719</v>
      </c>
      <c r="K7" s="72">
        <f t="shared" ref="K7:K9" si="3">E7-L7</f>
        <v>23823.264116756254</v>
      </c>
      <c r="L7" s="72">
        <v>1995.434</v>
      </c>
      <c r="M7" s="17"/>
    </row>
    <row r="8" spans="1:13" ht="16.5" x14ac:dyDescent="0.2">
      <c r="A8" s="36" t="s">
        <v>159</v>
      </c>
      <c r="B8" s="72">
        <f>L7</f>
        <v>1995.434</v>
      </c>
      <c r="C8" s="72">
        <f>C24</f>
        <v>24195.478000000006</v>
      </c>
      <c r="D8" s="72">
        <f>D24</f>
        <v>398.08249626894712</v>
      </c>
      <c r="E8" s="72">
        <f t="shared" si="0"/>
        <v>26588.994496268955</v>
      </c>
      <c r="F8" s="72"/>
      <c r="G8" s="72">
        <f t="shared" si="1"/>
        <v>22872.328476166247</v>
      </c>
      <c r="H8" s="72">
        <f>H24</f>
        <v>7863.3000000000011</v>
      </c>
      <c r="I8" s="72">
        <f t="shared" si="2"/>
        <v>15009.028476166246</v>
      </c>
      <c r="J8" s="72">
        <f>J24</f>
        <v>1941.35002010271</v>
      </c>
      <c r="K8" s="72">
        <f t="shared" si="3"/>
        <v>24813.678496268956</v>
      </c>
      <c r="L8" s="72">
        <f>L23</f>
        <v>1775.316</v>
      </c>
      <c r="M8" s="17"/>
    </row>
    <row r="9" spans="1:13" ht="16.5" x14ac:dyDescent="0.2">
      <c r="A9" s="36" t="s">
        <v>166</v>
      </c>
      <c r="B9" s="72">
        <f>L8</f>
        <v>1775.316</v>
      </c>
      <c r="C9" s="72">
        <v>24420</v>
      </c>
      <c r="D9" s="72">
        <v>450</v>
      </c>
      <c r="E9" s="72">
        <f t="shared" si="0"/>
        <v>26645.315999999999</v>
      </c>
      <c r="F9" s="72"/>
      <c r="G9" s="72">
        <f t="shared" si="1"/>
        <v>23499.315999999999</v>
      </c>
      <c r="H9" s="72">
        <v>8500</v>
      </c>
      <c r="I9" s="72">
        <f t="shared" si="2"/>
        <v>14999.315999999999</v>
      </c>
      <c r="J9" s="72">
        <v>1700</v>
      </c>
      <c r="K9" s="72">
        <f t="shared" si="3"/>
        <v>25199.315999999999</v>
      </c>
      <c r="L9" s="72">
        <v>1446</v>
      </c>
      <c r="M9" s="17"/>
    </row>
    <row r="10" spans="1:13" ht="14.25" x14ac:dyDescent="0.2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.25" x14ac:dyDescent="0.2">
      <c r="A11" s="36" t="s">
        <v>160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.25" x14ac:dyDescent="0.2">
      <c r="A12" s="39" t="s">
        <v>57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4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</row>
    <row r="13" spans="1:13" ht="14.25" x14ac:dyDescent="0.2">
      <c r="A13" s="39" t="s">
        <v>58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4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</row>
    <row r="14" spans="1:13" ht="14.25" x14ac:dyDescent="0.2">
      <c r="A14" s="39" t="s">
        <v>59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4"/>
        <v>1208.7784950247783</v>
      </c>
      <c r="J14" s="57">
        <f>(61.867102+0.216942+9.105599+0.354947)*2.204622</f>
        <v>157.72877709498002</v>
      </c>
      <c r="K14" s="73">
        <f t="shared" ref="K14:K23" si="5">E14-L14</f>
        <v>2134.2672721197582</v>
      </c>
      <c r="L14" s="73">
        <f>1601.77+344.078</f>
        <v>1945.848</v>
      </c>
    </row>
    <row r="15" spans="1:13" ht="14.25" x14ac:dyDescent="0.2">
      <c r="A15" s="39" t="s">
        <v>60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6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4"/>
        <v>1244.0860887065257</v>
      </c>
      <c r="J15" s="57">
        <f>(86.321768+0.169398+13.585229+0.194563)*2.204622</f>
        <v>221.05955996787603</v>
      </c>
      <c r="K15" s="73">
        <f t="shared" si="5"/>
        <v>2087.9556486744018</v>
      </c>
      <c r="L15" s="73">
        <f>1659.501+345.227</f>
        <v>2004.7280000000001</v>
      </c>
    </row>
    <row r="16" spans="1:13" ht="14.25" x14ac:dyDescent="0.2">
      <c r="A16" s="39" t="s">
        <v>61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6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4"/>
        <v>1132.814277333996</v>
      </c>
      <c r="J16" s="57">
        <f>(29.230159+0.074299+12.057246+0.250165)*2.204622</f>
        <v>91.738441858518016</v>
      </c>
      <c r="K16" s="73">
        <f t="shared" si="5"/>
        <v>1784.1227191925141</v>
      </c>
      <c r="L16" s="73">
        <f>1762.965+386.165</f>
        <v>2149.13</v>
      </c>
    </row>
    <row r="17" spans="1:12" ht="14.25" x14ac:dyDescent="0.2">
      <c r="A17" s="39" t="s">
        <v>62</v>
      </c>
      <c r="B17" s="73">
        <f t="shared" ref="B17:B18" si="7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6"/>
        <v>4273.9492281123185</v>
      </c>
      <c r="F17" s="73"/>
      <c r="G17" s="73">
        <f t="shared" ref="G17" si="8">K17-J17</f>
        <v>1769.1811510570665</v>
      </c>
      <c r="H17" s="73">
        <v>617.01</v>
      </c>
      <c r="I17" s="57">
        <f t="shared" si="4"/>
        <v>1152.1711510570665</v>
      </c>
      <c r="J17" s="57">
        <f>(105.920622+0.129031+16.580273+0.67424)*2.204622</f>
        <v>271.83907705525195</v>
      </c>
      <c r="K17" s="73">
        <f t="shared" si="5"/>
        <v>2041.0202281123184</v>
      </c>
      <c r="L17" s="73">
        <f>1893.918+339.011</f>
        <v>2232.9290000000001</v>
      </c>
    </row>
    <row r="18" spans="1:12" ht="14.25" x14ac:dyDescent="0.2">
      <c r="A18" s="39" t="s">
        <v>63</v>
      </c>
      <c r="B18" s="73">
        <f t="shared" si="7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6"/>
        <v>4251.0556211460889</v>
      </c>
      <c r="F18" s="73"/>
      <c r="G18" s="73">
        <f t="shared" ref="G18:G23" si="9">K18-J18</f>
        <v>1845.2466056534167</v>
      </c>
      <c r="H18" s="73">
        <v>631.84</v>
      </c>
      <c r="I18" s="57">
        <f t="shared" si="4"/>
        <v>1213.4066056534166</v>
      </c>
      <c r="J18" s="57">
        <f>(54.848471+0.2357+11.759032+0.380573)*2.204622</f>
        <v>148.20301549267199</v>
      </c>
      <c r="K18" s="73">
        <f t="shared" si="5"/>
        <v>1993.4496211460887</v>
      </c>
      <c r="L18" s="73">
        <f>1893.351+364.255</f>
        <v>2257.6060000000002</v>
      </c>
    </row>
    <row r="19" spans="1:12" ht="14.25" x14ac:dyDescent="0.2">
      <c r="A19" s="39" t="s">
        <v>64</v>
      </c>
      <c r="B19" s="73">
        <f t="shared" ref="B19:B20" si="10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6"/>
        <v>4208.2642194068594</v>
      </c>
      <c r="F19" s="73"/>
      <c r="G19" s="73">
        <f t="shared" si="9"/>
        <v>1983.6632017077052</v>
      </c>
      <c r="H19" s="73">
        <v>659.05</v>
      </c>
      <c r="I19" s="57">
        <f t="shared" si="4"/>
        <v>1324.6132017077052</v>
      </c>
      <c r="J19" s="57">
        <f>(80.309787+0.081671+12.554494+0.373455)*2.204622</f>
        <v>205.73401769915404</v>
      </c>
      <c r="K19" s="73">
        <f t="shared" si="5"/>
        <v>2189.3972194068592</v>
      </c>
      <c r="L19" s="73">
        <f>1662.782+356.085</f>
        <v>2018.867</v>
      </c>
    </row>
    <row r="20" spans="1:12" ht="14.25" x14ac:dyDescent="0.2">
      <c r="A20" s="39" t="s">
        <v>65</v>
      </c>
      <c r="B20" s="73">
        <f t="shared" si="10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1">SUM(B20:D20)</f>
        <v>3865.4542089258862</v>
      </c>
      <c r="F20" s="73"/>
      <c r="G20" s="73">
        <f t="shared" si="9"/>
        <v>1755.6417846767504</v>
      </c>
      <c r="H20" s="73">
        <v>594.15</v>
      </c>
      <c r="I20" s="57">
        <f t="shared" si="4"/>
        <v>1161.4917846767503</v>
      </c>
      <c r="J20" s="57">
        <f>(33.517763+0.113445+9.280684+0.357396)*2.204622</f>
        <v>95.392424249136013</v>
      </c>
      <c r="K20" s="73">
        <f t="shared" si="5"/>
        <v>1851.0342089258863</v>
      </c>
      <c r="L20" s="73">
        <f>1595.273+419.147</f>
        <v>2014.4199999999998</v>
      </c>
    </row>
    <row r="21" spans="1:12" ht="14.25" x14ac:dyDescent="0.2">
      <c r="A21" s="39" t="s">
        <v>67</v>
      </c>
      <c r="B21" s="73">
        <f t="shared" ref="B21:B22" si="12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3">SUM(B21:D21)</f>
        <v>4141.0860110453277</v>
      </c>
      <c r="F21" s="73"/>
      <c r="G21" s="73">
        <f t="shared" si="9"/>
        <v>1927.2665944961554</v>
      </c>
      <c r="H21" s="73">
        <v>708.5</v>
      </c>
      <c r="I21" s="57">
        <f t="shared" si="4"/>
        <v>1218.7665944961554</v>
      </c>
      <c r="J21" s="57">
        <f>(68.326636+0.060647+10.41124+0.271003)*2.204622</f>
        <v>174.31841654917196</v>
      </c>
      <c r="K21" s="73">
        <f t="shared" si="5"/>
        <v>2101.5850110453275</v>
      </c>
      <c r="L21" s="73">
        <f>1652.854+386.647</f>
        <v>2039.501</v>
      </c>
    </row>
    <row r="22" spans="1:12" ht="14.25" x14ac:dyDescent="0.2">
      <c r="A22" s="39" t="s">
        <v>68</v>
      </c>
      <c r="B22" s="73">
        <f t="shared" si="12"/>
        <v>2039.501</v>
      </c>
      <c r="C22" s="57">
        <v>2048.1669999999999</v>
      </c>
      <c r="D22" s="73">
        <f>(0.862494+0+14.121916+0)*2.204622</f>
        <v>33.034959943019999</v>
      </c>
      <c r="E22" s="73">
        <f t="shared" ref="E22:E23" si="14">SUM(B22:D22)</f>
        <v>4120.7029599430198</v>
      </c>
      <c r="F22" s="73"/>
      <c r="G22" s="73">
        <f t="shared" si="9"/>
        <v>2149.4900612605697</v>
      </c>
      <c r="H22" s="73">
        <v>701.14</v>
      </c>
      <c r="I22" s="57">
        <f t="shared" si="4"/>
        <v>1448.3500612605699</v>
      </c>
      <c r="J22" s="57">
        <f>(62.810085+0.176713+11.902338+0.219839)*2.204622</f>
        <v>165.58689868245</v>
      </c>
      <c r="K22" s="73">
        <f t="shared" si="5"/>
        <v>2315.0769599430196</v>
      </c>
      <c r="L22" s="73">
        <f>1439.116+366.51</f>
        <v>1805.626</v>
      </c>
    </row>
    <row r="23" spans="1:12" ht="14.25" x14ac:dyDescent="0.2">
      <c r="A23" s="39" t="s">
        <v>70</v>
      </c>
      <c r="B23" s="73">
        <f t="shared" ref="B23" si="15">L22</f>
        <v>1805.626</v>
      </c>
      <c r="C23" s="57">
        <v>1900.6679999999999</v>
      </c>
      <c r="D23" s="73">
        <f>(0.684189+0+10.72796+0)*2.204622</f>
        <v>25.159474752678001</v>
      </c>
      <c r="E23" s="73">
        <f t="shared" si="14"/>
        <v>3731.4534747526777</v>
      </c>
      <c r="F23" s="73"/>
      <c r="G23" s="73">
        <f t="shared" si="9"/>
        <v>1907.6662872888037</v>
      </c>
      <c r="H23" s="73">
        <v>598.79999999999995</v>
      </c>
      <c r="I23" s="57">
        <f t="shared" si="4"/>
        <v>1308.8662872888037</v>
      </c>
      <c r="J23" s="57">
        <f>(13.923865+0.096396+7.740426+0.22548)*2.204622</f>
        <v>48.471187463874003</v>
      </c>
      <c r="K23" s="73">
        <f t="shared" si="5"/>
        <v>1956.1374747526777</v>
      </c>
      <c r="L23" s="73">
        <f>1400.569+374.747</f>
        <v>1775.316</v>
      </c>
    </row>
    <row r="24" spans="1:12" ht="14.25" x14ac:dyDescent="0.2">
      <c r="A24" s="39" t="s">
        <v>3</v>
      </c>
      <c r="B24" s="73"/>
      <c r="C24" s="57">
        <f>SUM(C12:C23)</f>
        <v>24195.478000000006</v>
      </c>
      <c r="D24" s="170">
        <f>SUM(D12:D23)</f>
        <v>398.08249626894712</v>
      </c>
      <c r="E24" s="57">
        <f>B12+C24+D24</f>
        <v>26588.994496268955</v>
      </c>
      <c r="F24" s="73"/>
      <c r="G24" s="57">
        <f t="shared" ref="G24" si="16">SUM(G12:G22)</f>
        <v>20964.662188877432</v>
      </c>
      <c r="H24" s="73">
        <f t="shared" ref="H24:K24" si="17">SUM(H12:H23)</f>
        <v>7863.3000000000011</v>
      </c>
      <c r="I24" s="57">
        <f t="shared" si="17"/>
        <v>15009.028476166237</v>
      </c>
      <c r="J24" s="73">
        <f t="shared" si="17"/>
        <v>1941.35002010271</v>
      </c>
      <c r="K24" s="57">
        <f t="shared" si="17"/>
        <v>24813.678496268945</v>
      </c>
      <c r="L24" s="73"/>
    </row>
    <row r="25" spans="1:12" ht="14.25" x14ac:dyDescent="0.2">
      <c r="A25" s="39"/>
      <c r="B25" s="161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2" ht="14.25" x14ac:dyDescent="0.2">
      <c r="A26" s="36" t="s">
        <v>167</v>
      </c>
      <c r="B26" s="161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2" ht="14.25" x14ac:dyDescent="0.2">
      <c r="A27" s="39" t="s">
        <v>57</v>
      </c>
      <c r="B27" s="73">
        <f>L23</f>
        <v>1775.316</v>
      </c>
      <c r="C27" s="57">
        <v>2148.241</v>
      </c>
      <c r="D27" s="73">
        <f>(0.907773+0+12.844502+0.018812)*2.204622</f>
        <v>30.360041364114004</v>
      </c>
      <c r="E27" s="73">
        <f>SUM(B27:D27)</f>
        <v>3953.9170413641136</v>
      </c>
      <c r="F27" s="73"/>
      <c r="G27" s="73">
        <f>K27-J27</f>
        <v>1880.9452755953214</v>
      </c>
      <c r="H27" s="73">
        <v>557.52</v>
      </c>
      <c r="I27" s="57">
        <f t="shared" ref="I27" si="18">G27-H27</f>
        <v>1323.4252755953214</v>
      </c>
      <c r="J27" s="57">
        <f>(101.93585+0.105555+12.233566+0.274265)*2.204622</f>
        <v>252.53776576879199</v>
      </c>
      <c r="K27" s="73">
        <f t="shared" ref="K27" si="19">E27-L27</f>
        <v>2133.4830413641134</v>
      </c>
      <c r="L27" s="73">
        <f>1471.573+348.861</f>
        <v>1820.4340000000002</v>
      </c>
    </row>
    <row r="28" spans="1:12" ht="14.25" x14ac:dyDescent="0.2">
      <c r="A28" s="39" t="s">
        <v>58</v>
      </c>
      <c r="B28" s="73">
        <f>L27</f>
        <v>1820.4340000000002</v>
      </c>
      <c r="C28" s="57">
        <v>1999.6479999999999</v>
      </c>
      <c r="D28" s="73">
        <f>(0.910947+0.102526+10.043143+0.035035)*2.204622</f>
        <v>24.452897810922003</v>
      </c>
      <c r="E28" s="73">
        <f>SUM(B28:D28)</f>
        <v>3844.5348978109223</v>
      </c>
      <c r="F28" s="73"/>
      <c r="G28" s="73">
        <f>K28-J28</f>
        <v>1716.8180470609043</v>
      </c>
      <c r="H28" s="73" t="s">
        <v>10</v>
      </c>
      <c r="I28" s="73" t="s">
        <v>10</v>
      </c>
      <c r="J28" s="57">
        <f>(93.464898+0.168085+18.337287+0.229849)*2.204622</f>
        <v>247.35885075001804</v>
      </c>
      <c r="K28" s="73">
        <f>E28-L28</f>
        <v>1964.1768978109224</v>
      </c>
      <c r="L28" s="73">
        <f>1522.923+357.435</f>
        <v>1880.3579999999999</v>
      </c>
    </row>
    <row r="29" spans="1:12" ht="14.25" x14ac:dyDescent="0.2">
      <c r="A29" s="35"/>
      <c r="B29" s="130"/>
      <c r="C29" s="64">
        <f>SUM(C27:C28)</f>
        <v>4147.8890000000001</v>
      </c>
      <c r="D29" s="79">
        <f t="shared" ref="D29:K29" si="20">SUM(D27:D28)</f>
        <v>54.812939175036007</v>
      </c>
      <c r="E29" s="64">
        <f t="shared" si="20"/>
        <v>7798.4519391750364</v>
      </c>
      <c r="F29" s="64"/>
      <c r="G29" s="64">
        <f t="shared" si="20"/>
        <v>3597.7633226562257</v>
      </c>
      <c r="H29" s="79">
        <f t="shared" si="20"/>
        <v>557.52</v>
      </c>
      <c r="I29" s="64">
        <f t="shared" si="20"/>
        <v>1323.4252755953214</v>
      </c>
      <c r="J29" s="64">
        <f t="shared" si="20"/>
        <v>499.89661651880999</v>
      </c>
      <c r="K29" s="64">
        <f t="shared" si="20"/>
        <v>4097.659939175036</v>
      </c>
      <c r="L29" s="79"/>
    </row>
    <row r="30" spans="1:12" ht="16.5" x14ac:dyDescent="0.2">
      <c r="A30" s="77" t="s">
        <v>124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4.25" x14ac:dyDescent="0.2">
      <c r="A31" s="36" t="s">
        <v>123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14.25" x14ac:dyDescent="0.2">
      <c r="A32" s="40" t="s">
        <v>26</v>
      </c>
      <c r="B32" s="69">
        <f ca="1">NOW()</f>
        <v>43844.385152199073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6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.25" x14ac:dyDescent="0.2">
      <c r="A2" s="36"/>
      <c r="B2" s="173" t="s">
        <v>0</v>
      </c>
      <c r="C2" s="173"/>
      <c r="D2" s="173"/>
      <c r="E2" s="173"/>
      <c r="F2" s="80"/>
      <c r="G2" s="173" t="s">
        <v>24</v>
      </c>
      <c r="H2" s="173"/>
      <c r="I2" s="173"/>
      <c r="J2" s="173"/>
      <c r="K2" s="80"/>
      <c r="L2" s="36"/>
      <c r="M2" s="36"/>
      <c r="N2" s="36"/>
      <c r="O2" s="36"/>
    </row>
    <row r="3" spans="1:15" ht="14.25" x14ac:dyDescent="0.2">
      <c r="A3" s="36" t="s">
        <v>83</v>
      </c>
      <c r="B3" s="40" t="s">
        <v>36</v>
      </c>
      <c r="C3" s="40"/>
      <c r="D3" s="40"/>
      <c r="E3" s="40"/>
      <c r="F3" s="81"/>
      <c r="G3" s="40"/>
      <c r="H3" s="40"/>
      <c r="I3" s="40"/>
      <c r="J3" s="40"/>
      <c r="K3" s="38" t="s">
        <v>34</v>
      </c>
      <c r="L3" s="36"/>
      <c r="M3" s="36"/>
      <c r="N3" s="36"/>
      <c r="O3" s="36"/>
    </row>
    <row r="4" spans="1:15" ht="14.25" x14ac:dyDescent="0.2">
      <c r="A4" s="41" t="s">
        <v>85</v>
      </c>
      <c r="B4" s="43" t="s">
        <v>53</v>
      </c>
      <c r="C4" s="82" t="s">
        <v>1</v>
      </c>
      <c r="D4" s="45" t="s">
        <v>37</v>
      </c>
      <c r="E4" s="43" t="s">
        <v>94</v>
      </c>
      <c r="F4" s="44"/>
      <c r="G4" s="43" t="s">
        <v>40</v>
      </c>
      <c r="H4" s="43" t="s">
        <v>4</v>
      </c>
      <c r="I4" s="43" t="s">
        <v>41</v>
      </c>
      <c r="J4" s="43" t="s">
        <v>38</v>
      </c>
      <c r="K4" s="43" t="s">
        <v>33</v>
      </c>
      <c r="L4" s="36"/>
      <c r="M4" s="36"/>
      <c r="N4" s="36"/>
      <c r="O4" s="36"/>
    </row>
    <row r="5" spans="1:15" ht="14.25" x14ac:dyDescent="0.2">
      <c r="A5" s="36"/>
      <c r="B5" s="174" t="s">
        <v>18</v>
      </c>
      <c r="C5" s="174"/>
      <c r="D5" s="174"/>
      <c r="E5" s="174"/>
      <c r="F5" s="174"/>
      <c r="G5" s="174"/>
      <c r="H5" s="174"/>
      <c r="I5" s="174"/>
      <c r="J5" s="174"/>
      <c r="K5" s="174"/>
      <c r="L5" s="36"/>
      <c r="M5" s="36"/>
      <c r="N5" s="36"/>
      <c r="O5" s="36"/>
    </row>
    <row r="6" spans="1:15" ht="14.25" x14ac:dyDescent="0.2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2">
      <c r="A7" s="36" t="s">
        <v>137</v>
      </c>
      <c r="B7" s="84">
        <v>400</v>
      </c>
      <c r="C7" s="84">
        <v>6422</v>
      </c>
      <c r="D7" s="85">
        <v>0</v>
      </c>
      <c r="E7" s="84">
        <f>B7+C7+D7</f>
        <v>6822</v>
      </c>
      <c r="F7" s="51"/>
      <c r="G7" s="84">
        <v>1853.576</v>
      </c>
      <c r="H7" s="86">
        <v>478.09618</v>
      </c>
      <c r="I7" s="84">
        <f>J7-G7-H7</f>
        <v>4039.32782</v>
      </c>
      <c r="J7" s="84">
        <f>E7-K7</f>
        <v>6371</v>
      </c>
      <c r="K7" s="84">
        <v>451</v>
      </c>
      <c r="L7" s="36"/>
      <c r="M7" s="36"/>
      <c r="N7" s="36"/>
      <c r="O7" s="36"/>
    </row>
    <row r="8" spans="1:15" ht="16.5" x14ac:dyDescent="0.2">
      <c r="A8" s="36" t="s">
        <v>159</v>
      </c>
      <c r="B8" s="84">
        <f>K7</f>
        <v>451</v>
      </c>
      <c r="C8" s="84">
        <v>5631</v>
      </c>
      <c r="D8" s="85">
        <v>0.50413091273999999</v>
      </c>
      <c r="E8" s="84">
        <f>B8+C8+D8</f>
        <v>6082.50413091274</v>
      </c>
      <c r="F8" s="51"/>
      <c r="G8" s="84">
        <v>1760.4089999999999</v>
      </c>
      <c r="H8" s="86">
        <v>387.03680000000003</v>
      </c>
      <c r="I8" s="84">
        <f t="shared" ref="I8:I9" si="0">J8-G8-H8</f>
        <v>3458.0583309127405</v>
      </c>
      <c r="J8" s="84">
        <f t="shared" ref="J8:J9" si="1">E8-K8</f>
        <v>5605.50413091274</v>
      </c>
      <c r="K8" s="84">
        <v>477</v>
      </c>
      <c r="L8" s="36"/>
      <c r="M8" s="36"/>
      <c r="N8" s="36"/>
      <c r="O8" s="36"/>
    </row>
    <row r="9" spans="1:15" ht="16.5" x14ac:dyDescent="0.2">
      <c r="A9" s="35" t="s">
        <v>166</v>
      </c>
      <c r="B9" s="87">
        <f>K8</f>
        <v>477</v>
      </c>
      <c r="C9" s="87">
        <v>6232</v>
      </c>
      <c r="D9" s="88">
        <v>2</v>
      </c>
      <c r="E9" s="87">
        <f>B9+C9+D9</f>
        <v>6711</v>
      </c>
      <c r="F9" s="89"/>
      <c r="G9" s="87">
        <v>1800</v>
      </c>
      <c r="H9" s="90">
        <v>300</v>
      </c>
      <c r="I9" s="87">
        <f t="shared" si="0"/>
        <v>4190</v>
      </c>
      <c r="J9" s="87">
        <f t="shared" si="1"/>
        <v>6290</v>
      </c>
      <c r="K9" s="87">
        <v>421</v>
      </c>
      <c r="L9" s="36"/>
      <c r="M9" s="36"/>
      <c r="N9" s="36"/>
      <c r="O9" s="36"/>
    </row>
    <row r="10" spans="1:15" ht="16.5" x14ac:dyDescent="0.2">
      <c r="A10" s="77" t="s">
        <v>125</v>
      </c>
      <c r="B10" s="36"/>
      <c r="C10" s="51"/>
      <c r="D10" s="51"/>
      <c r="E10" s="51"/>
      <c r="F10" s="51"/>
      <c r="G10" s="51"/>
      <c r="H10" s="51"/>
      <c r="I10" s="51"/>
      <c r="J10" s="51"/>
      <c r="K10" s="36"/>
      <c r="L10" s="36"/>
      <c r="M10" s="36"/>
      <c r="N10" s="36"/>
      <c r="O10" s="36"/>
    </row>
    <row r="11" spans="1:15" ht="14.25" x14ac:dyDescent="0.2">
      <c r="A11" s="36" t="s">
        <v>126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25" x14ac:dyDescent="0.2">
      <c r="A12" s="36" t="s">
        <v>127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.25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.25" x14ac:dyDescent="0.2">
      <c r="A14" s="35" t="s">
        <v>12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.25" x14ac:dyDescent="0.2">
      <c r="A15" s="36"/>
      <c r="B15" s="173" t="s">
        <v>0</v>
      </c>
      <c r="C15" s="173"/>
      <c r="D15" s="173"/>
      <c r="E15" s="173"/>
      <c r="F15" s="36"/>
      <c r="G15" s="173" t="s">
        <v>24</v>
      </c>
      <c r="H15" s="173"/>
      <c r="I15" s="173"/>
      <c r="J15" s="36"/>
      <c r="K15" s="36"/>
      <c r="L15" s="36"/>
      <c r="M15" s="36"/>
      <c r="N15" s="36"/>
      <c r="O15" s="36"/>
    </row>
    <row r="16" spans="1:15" ht="14.25" x14ac:dyDescent="0.2">
      <c r="A16" s="36" t="s">
        <v>83</v>
      </c>
      <c r="B16" s="38" t="s">
        <v>36</v>
      </c>
      <c r="C16" s="40"/>
      <c r="D16" s="40"/>
      <c r="E16" s="40"/>
      <c r="F16" s="40"/>
      <c r="G16" s="40"/>
      <c r="H16" s="40"/>
      <c r="I16" s="40"/>
      <c r="J16" s="38" t="s">
        <v>34</v>
      </c>
      <c r="K16" s="36"/>
      <c r="L16" s="36"/>
      <c r="M16" s="36"/>
      <c r="N16" s="36"/>
      <c r="O16" s="36"/>
    </row>
    <row r="17" spans="1:15" ht="14.25" x14ac:dyDescent="0.2">
      <c r="A17" s="41" t="s">
        <v>84</v>
      </c>
      <c r="B17" s="43" t="s">
        <v>33</v>
      </c>
      <c r="C17" s="82" t="s">
        <v>1</v>
      </c>
      <c r="D17" s="45" t="s">
        <v>37</v>
      </c>
      <c r="E17" s="43" t="s">
        <v>38</v>
      </c>
      <c r="F17" s="44"/>
      <c r="G17" s="91" t="s">
        <v>9</v>
      </c>
      <c r="H17" s="43" t="s">
        <v>4</v>
      </c>
      <c r="I17" s="45" t="s">
        <v>32</v>
      </c>
      <c r="J17" s="43" t="s">
        <v>33</v>
      </c>
      <c r="K17" s="36"/>
      <c r="L17" s="36"/>
      <c r="M17" s="36"/>
      <c r="N17" s="36"/>
      <c r="O17" s="36"/>
    </row>
    <row r="18" spans="1:15" ht="14.25" x14ac:dyDescent="0.2">
      <c r="A18" s="36"/>
      <c r="B18" s="174" t="s">
        <v>19</v>
      </c>
      <c r="C18" s="174"/>
      <c r="D18" s="174"/>
      <c r="E18" s="174"/>
      <c r="F18" s="174"/>
      <c r="G18" s="174"/>
      <c r="H18" s="174"/>
      <c r="I18" s="174"/>
      <c r="J18" s="174"/>
      <c r="K18" s="36"/>
      <c r="L18" s="36"/>
      <c r="M18" s="36"/>
      <c r="N18" s="36"/>
      <c r="O18" s="36"/>
    </row>
    <row r="19" spans="1:15" ht="14.2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2">
      <c r="A20" s="36" t="s">
        <v>137</v>
      </c>
      <c r="B20" s="84">
        <v>27.736000000000001</v>
      </c>
      <c r="C20" s="86">
        <v>845</v>
      </c>
      <c r="D20" s="85">
        <v>0</v>
      </c>
      <c r="E20" s="86">
        <f t="shared" ref="E20:E22" si="2">B20+C20+D20</f>
        <v>872.73599999999999</v>
      </c>
      <c r="F20" s="36"/>
      <c r="G20" s="86">
        <f>I20-H20</f>
        <v>708.28489999999999</v>
      </c>
      <c r="H20" s="86">
        <v>119.4511</v>
      </c>
      <c r="I20" s="86">
        <f>E20-J20</f>
        <v>827.73599999999999</v>
      </c>
      <c r="J20" s="84">
        <v>45</v>
      </c>
      <c r="K20" s="36"/>
      <c r="L20" s="36"/>
      <c r="M20" s="36"/>
      <c r="N20" s="36"/>
      <c r="O20" s="36"/>
    </row>
    <row r="21" spans="1:15" ht="16.5" x14ac:dyDescent="0.2">
      <c r="A21" s="36" t="s">
        <v>159</v>
      </c>
      <c r="B21" s="84">
        <f>J20</f>
        <v>45</v>
      </c>
      <c r="C21" s="86">
        <v>747.56499999999983</v>
      </c>
      <c r="D21" s="85">
        <v>0</v>
      </c>
      <c r="E21" s="86">
        <f t="shared" si="2"/>
        <v>792.56499999999983</v>
      </c>
      <c r="F21" s="36"/>
      <c r="G21" s="86">
        <f>I21-H21</f>
        <v>635.74568479057484</v>
      </c>
      <c r="H21" s="86">
        <v>113.81931520942503</v>
      </c>
      <c r="I21" s="86">
        <f t="shared" ref="I21:I22" si="3">E21-J21</f>
        <v>749.56499999999983</v>
      </c>
      <c r="J21" s="84">
        <v>43</v>
      </c>
      <c r="K21" s="36"/>
      <c r="L21" s="36"/>
      <c r="M21" s="36"/>
      <c r="N21" s="36"/>
      <c r="O21" s="36"/>
    </row>
    <row r="22" spans="1:15" ht="16.5" x14ac:dyDescent="0.2">
      <c r="A22" s="35" t="s">
        <v>166</v>
      </c>
      <c r="B22" s="87">
        <f>J21</f>
        <v>43</v>
      </c>
      <c r="C22" s="90">
        <v>810</v>
      </c>
      <c r="D22" s="88">
        <v>0</v>
      </c>
      <c r="E22" s="90">
        <f t="shared" si="2"/>
        <v>853</v>
      </c>
      <c r="F22" s="89"/>
      <c r="G22" s="90">
        <f>I22-H22</f>
        <v>678</v>
      </c>
      <c r="H22" s="90">
        <v>130</v>
      </c>
      <c r="I22" s="90">
        <f t="shared" si="3"/>
        <v>808</v>
      </c>
      <c r="J22" s="87">
        <v>45</v>
      </c>
      <c r="K22" s="36"/>
      <c r="L22" s="36"/>
      <c r="M22" s="36"/>
      <c r="N22" s="36"/>
      <c r="O22" s="36"/>
    </row>
    <row r="23" spans="1:15" ht="16.5" x14ac:dyDescent="0.2">
      <c r="A23" s="77" t="s">
        <v>125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25" x14ac:dyDescent="0.2">
      <c r="A24" s="36" t="s">
        <v>128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.25" x14ac:dyDescent="0.2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.25" x14ac:dyDescent="0.2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.25" x14ac:dyDescent="0.2">
      <c r="A27" s="35" t="s">
        <v>13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.25" x14ac:dyDescent="0.2">
      <c r="A28" s="36"/>
      <c r="B28" s="173" t="s">
        <v>0</v>
      </c>
      <c r="C28" s="173"/>
      <c r="D28" s="173"/>
      <c r="E28" s="173"/>
      <c r="F28" s="36"/>
      <c r="G28" s="173" t="s">
        <v>24</v>
      </c>
      <c r="H28" s="173"/>
      <c r="I28" s="173"/>
      <c r="J28" s="36"/>
      <c r="K28" s="36"/>
      <c r="L28" s="36"/>
      <c r="M28" s="36"/>
      <c r="N28" s="36"/>
      <c r="O28" s="36"/>
    </row>
    <row r="29" spans="1:15" ht="14.25" x14ac:dyDescent="0.2">
      <c r="A29" s="36" t="s">
        <v>83</v>
      </c>
      <c r="B29" s="38" t="s">
        <v>36</v>
      </c>
      <c r="C29" s="40"/>
      <c r="D29" s="40"/>
      <c r="E29" s="40"/>
      <c r="F29" s="40"/>
      <c r="G29" s="40"/>
      <c r="H29" s="40"/>
      <c r="I29" s="40"/>
      <c r="J29" s="38" t="s">
        <v>34</v>
      </c>
      <c r="K29" s="36"/>
      <c r="L29" s="36"/>
      <c r="M29" s="36"/>
      <c r="N29" s="36"/>
      <c r="O29" s="36"/>
    </row>
    <row r="30" spans="1:15" ht="14.25" x14ac:dyDescent="0.2">
      <c r="A30" s="41" t="s">
        <v>84</v>
      </c>
      <c r="B30" s="43" t="s">
        <v>33</v>
      </c>
      <c r="C30" s="43" t="s">
        <v>1</v>
      </c>
      <c r="D30" s="45" t="s">
        <v>37</v>
      </c>
      <c r="E30" s="43" t="s">
        <v>38</v>
      </c>
      <c r="F30" s="44"/>
      <c r="G30" s="43" t="s">
        <v>35</v>
      </c>
      <c r="H30" s="43" t="s">
        <v>4</v>
      </c>
      <c r="I30" s="43" t="s">
        <v>32</v>
      </c>
      <c r="J30" s="43" t="s">
        <v>95</v>
      </c>
      <c r="K30" s="36"/>
      <c r="L30" s="36"/>
      <c r="M30" s="36"/>
      <c r="N30" s="36"/>
      <c r="O30" s="36"/>
    </row>
    <row r="31" spans="1:15" ht="14.25" x14ac:dyDescent="0.2">
      <c r="A31" s="36"/>
      <c r="B31" s="174" t="s">
        <v>20</v>
      </c>
      <c r="C31" s="174"/>
      <c r="D31" s="174"/>
      <c r="E31" s="174"/>
      <c r="F31" s="174"/>
      <c r="G31" s="174"/>
      <c r="H31" s="174"/>
      <c r="I31" s="174"/>
      <c r="J31" s="174"/>
      <c r="K31" s="36"/>
      <c r="L31" s="36"/>
      <c r="M31" s="36"/>
      <c r="N31" s="36"/>
      <c r="O31" s="36"/>
    </row>
    <row r="32" spans="1:15" ht="14.2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2">
      <c r="A33" s="36" t="s">
        <v>137</v>
      </c>
      <c r="B33" s="85">
        <v>44.128999999999998</v>
      </c>
      <c r="C33" s="86">
        <v>561</v>
      </c>
      <c r="D33" s="85">
        <v>0.16077900000000001</v>
      </c>
      <c r="E33" s="93">
        <f t="shared" ref="E33:E35" si="4">B33+C33+D33</f>
        <v>605.28977900000007</v>
      </c>
      <c r="F33" s="36"/>
      <c r="G33" s="86">
        <f>I33-H33</f>
        <v>474.27177900000004</v>
      </c>
      <c r="H33" s="86">
        <v>99.018000000000001</v>
      </c>
      <c r="I33" s="86">
        <f t="shared" ref="I33:I35" si="5">E33-J33</f>
        <v>573.28977900000007</v>
      </c>
      <c r="J33" s="94">
        <v>32</v>
      </c>
      <c r="K33" s="36"/>
      <c r="L33" s="36"/>
      <c r="M33" s="36"/>
      <c r="N33" s="36"/>
      <c r="O33" s="36"/>
    </row>
    <row r="34" spans="1:15" ht="16.5" x14ac:dyDescent="0.2">
      <c r="A34" s="36" t="s">
        <v>159</v>
      </c>
      <c r="B34" s="85">
        <f>J33</f>
        <v>32</v>
      </c>
      <c r="C34" s="86">
        <v>455.77300000000002</v>
      </c>
      <c r="D34" s="85">
        <v>4.2840214704000006E-2</v>
      </c>
      <c r="E34" s="93">
        <f t="shared" si="4"/>
        <v>487.815840214704</v>
      </c>
      <c r="F34" s="36"/>
      <c r="G34" s="86">
        <f t="shared" ref="G34:G35" si="6">I34-H34</f>
        <v>365.13144403799004</v>
      </c>
      <c r="H34" s="86">
        <v>87.643396176713992</v>
      </c>
      <c r="I34" s="86">
        <f t="shared" si="5"/>
        <v>452.774840214704</v>
      </c>
      <c r="J34" s="94">
        <v>35.040999999999997</v>
      </c>
      <c r="K34" s="36"/>
      <c r="L34" s="36"/>
      <c r="M34" s="36"/>
      <c r="N34" s="36"/>
      <c r="O34" s="36"/>
    </row>
    <row r="35" spans="1:15" ht="16.5" x14ac:dyDescent="0.2">
      <c r="A35" s="35" t="s">
        <v>166</v>
      </c>
      <c r="B35" s="88">
        <f>J34</f>
        <v>35.040999999999997</v>
      </c>
      <c r="C35" s="90">
        <v>520</v>
      </c>
      <c r="D35" s="88">
        <v>0</v>
      </c>
      <c r="E35" s="95">
        <f t="shared" si="4"/>
        <v>555.04099999999994</v>
      </c>
      <c r="F35" s="89"/>
      <c r="G35" s="90">
        <f t="shared" si="6"/>
        <v>400.04099999999994</v>
      </c>
      <c r="H35" s="90">
        <v>110</v>
      </c>
      <c r="I35" s="90">
        <f t="shared" si="5"/>
        <v>510.04099999999994</v>
      </c>
      <c r="J35" s="90">
        <v>45</v>
      </c>
      <c r="K35" s="36"/>
      <c r="L35" s="36"/>
      <c r="M35" s="36"/>
      <c r="N35" s="36"/>
      <c r="O35" s="36"/>
    </row>
    <row r="36" spans="1:15" ht="16.5" x14ac:dyDescent="0.2">
      <c r="A36" s="77" t="s">
        <v>125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25" x14ac:dyDescent="0.2">
      <c r="A37" s="36" t="s">
        <v>129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.25" x14ac:dyDescent="0.2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.2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.25" x14ac:dyDescent="0.2">
      <c r="A40" s="35" t="s">
        <v>14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.25" x14ac:dyDescent="0.2">
      <c r="A41" s="36"/>
      <c r="B41" s="173" t="s">
        <v>27</v>
      </c>
      <c r="C41" s="173"/>
      <c r="D41" s="38" t="s">
        <v>30</v>
      </c>
      <c r="E41" s="173" t="s">
        <v>91</v>
      </c>
      <c r="F41" s="173"/>
      <c r="G41" s="173"/>
      <c r="H41" s="173"/>
      <c r="I41" s="36"/>
      <c r="J41" s="173" t="s">
        <v>24</v>
      </c>
      <c r="K41" s="173"/>
      <c r="L41" s="173"/>
      <c r="M41" s="173"/>
      <c r="N41" s="173"/>
      <c r="O41" s="36"/>
    </row>
    <row r="42" spans="1:15" ht="14.25" x14ac:dyDescent="0.2">
      <c r="A42" s="36" t="s">
        <v>83</v>
      </c>
      <c r="B42" s="38" t="s">
        <v>28</v>
      </c>
      <c r="C42" s="38" t="s">
        <v>29</v>
      </c>
      <c r="D42" s="36"/>
      <c r="E42" s="38" t="s">
        <v>36</v>
      </c>
      <c r="F42" s="38"/>
      <c r="G42" s="38"/>
      <c r="H42" s="38"/>
      <c r="I42" s="36"/>
      <c r="J42" s="38" t="s">
        <v>9</v>
      </c>
      <c r="K42" s="38"/>
      <c r="L42" s="38" t="s">
        <v>98</v>
      </c>
      <c r="M42" s="38"/>
      <c r="N42" s="38"/>
      <c r="O42" s="38" t="s">
        <v>34</v>
      </c>
    </row>
    <row r="43" spans="1:15" ht="14.25" x14ac:dyDescent="0.2">
      <c r="A43" s="41" t="s">
        <v>85</v>
      </c>
      <c r="B43" s="42"/>
      <c r="C43" s="42"/>
      <c r="D43" s="42"/>
      <c r="E43" s="43" t="s">
        <v>33</v>
      </c>
      <c r="F43" s="43" t="s">
        <v>1</v>
      </c>
      <c r="G43" s="43" t="s">
        <v>37</v>
      </c>
      <c r="H43" s="43" t="s">
        <v>38</v>
      </c>
      <c r="I43" s="43"/>
      <c r="J43" s="43" t="s">
        <v>42</v>
      </c>
      <c r="K43" s="43" t="s">
        <v>40</v>
      </c>
      <c r="L43" s="43" t="s">
        <v>5</v>
      </c>
      <c r="M43" s="45" t="s">
        <v>4</v>
      </c>
      <c r="N43" s="43" t="s">
        <v>32</v>
      </c>
      <c r="O43" s="43" t="s">
        <v>95</v>
      </c>
    </row>
    <row r="44" spans="1:15" ht="14.25" x14ac:dyDescent="0.2">
      <c r="A44" s="36"/>
      <c r="B44" s="175" t="s">
        <v>93</v>
      </c>
      <c r="C44" s="174"/>
      <c r="D44" s="96" t="s">
        <v>78</v>
      </c>
      <c r="E44" s="174" t="s">
        <v>21</v>
      </c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1:15" ht="14.25" x14ac:dyDescent="0.2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2">
      <c r="A46" s="36" t="s">
        <v>137</v>
      </c>
      <c r="B46" s="84">
        <v>1871.6</v>
      </c>
      <c r="C46" s="84">
        <v>1775.6</v>
      </c>
      <c r="D46" s="84">
        <f>F46*1000/C46</f>
        <v>4007.3271006983555</v>
      </c>
      <c r="E46" s="84">
        <v>1441.5920000000001</v>
      </c>
      <c r="F46" s="84">
        <v>7115.41</v>
      </c>
      <c r="G46" s="94">
        <v>171.48</v>
      </c>
      <c r="H46" s="84">
        <f>SUM(E46:G46)</f>
        <v>8728.482</v>
      </c>
      <c r="I46" s="84"/>
      <c r="J46" s="84">
        <v>3148.9827068371601</v>
      </c>
      <c r="K46" s="84">
        <f>1.333*528.75</f>
        <v>704.82375000000002</v>
      </c>
      <c r="L46" s="86">
        <f>N46-J46-K46-M46</f>
        <v>886.59554316283993</v>
      </c>
      <c r="M46" s="94">
        <v>1271</v>
      </c>
      <c r="N46" s="84">
        <f>H46-O46</f>
        <v>6011.402</v>
      </c>
      <c r="O46" s="84">
        <v>2717.08</v>
      </c>
    </row>
    <row r="47" spans="1:15" ht="16.5" x14ac:dyDescent="0.2">
      <c r="A47" s="36" t="s">
        <v>159</v>
      </c>
      <c r="B47" s="84">
        <v>1425.5</v>
      </c>
      <c r="C47" s="84">
        <v>1373.5</v>
      </c>
      <c r="D47" s="84">
        <f>F47*1000/C47</f>
        <v>4001.4088096104842</v>
      </c>
      <c r="E47" s="84">
        <f>O46</f>
        <v>2717.08</v>
      </c>
      <c r="F47" s="84">
        <v>5495.9350000000004</v>
      </c>
      <c r="G47" s="94">
        <v>117</v>
      </c>
      <c r="H47" s="84">
        <f t="shared" ref="H47:H48" si="7">SUM(E47:G47)</f>
        <v>8330.0149999999994</v>
      </c>
      <c r="I47" s="84"/>
      <c r="J47" s="84">
        <v>3099</v>
      </c>
      <c r="K47" s="84">
        <f>1.333*486.398</f>
        <v>648.36853400000007</v>
      </c>
      <c r="L47" s="86">
        <f>N47-J47-K47-M47</f>
        <v>963.55646599999909</v>
      </c>
      <c r="M47" s="86">
        <v>1198</v>
      </c>
      <c r="N47" s="84">
        <f t="shared" ref="N47:N48" si="8">H47-O47</f>
        <v>5908.9249999999993</v>
      </c>
      <c r="O47" s="84">
        <v>2421.09</v>
      </c>
    </row>
    <row r="48" spans="1:15" ht="16.5" x14ac:dyDescent="0.2">
      <c r="A48" s="35" t="s">
        <v>166</v>
      </c>
      <c r="B48" s="87">
        <v>1427.7</v>
      </c>
      <c r="C48" s="87">
        <v>1391.7</v>
      </c>
      <c r="D48" s="87">
        <f>F48*1000/C48</f>
        <v>3949.189480491485</v>
      </c>
      <c r="E48" s="87">
        <f>O47</f>
        <v>2421.09</v>
      </c>
      <c r="F48" s="87">
        <v>5496.0870000000004</v>
      </c>
      <c r="G48" s="90">
        <v>100</v>
      </c>
      <c r="H48" s="87">
        <f t="shared" si="7"/>
        <v>8017.1770000000006</v>
      </c>
      <c r="I48" s="87"/>
      <c r="J48" s="87">
        <v>3158</v>
      </c>
      <c r="K48" s="87">
        <v>705</v>
      </c>
      <c r="L48" s="90">
        <f>N48-J48-K48-M48</f>
        <v>779.17700000000059</v>
      </c>
      <c r="M48" s="90">
        <v>1275</v>
      </c>
      <c r="N48" s="87">
        <f t="shared" si="8"/>
        <v>5917.1770000000006</v>
      </c>
      <c r="O48" s="87">
        <v>2100</v>
      </c>
    </row>
    <row r="49" spans="1:15" ht="16.5" x14ac:dyDescent="0.2">
      <c r="A49" s="77" t="s">
        <v>125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25" x14ac:dyDescent="0.2">
      <c r="A50" s="36" t="s">
        <v>130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25" x14ac:dyDescent="0.2">
      <c r="A51" s="36" t="s">
        <v>127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.25" x14ac:dyDescent="0.2">
      <c r="A52" s="40" t="s">
        <v>26</v>
      </c>
      <c r="B52" s="97">
        <f ca="1">NOW()</f>
        <v>43844.385152199073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9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5" t="s">
        <v>51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" customHeight="1" x14ac:dyDescent="0.2">
      <c r="A2" s="39" t="s">
        <v>15</v>
      </c>
      <c r="B2" s="78" t="s">
        <v>131</v>
      </c>
      <c r="C2" s="78" t="s">
        <v>132</v>
      </c>
      <c r="D2" s="78" t="s">
        <v>133</v>
      </c>
      <c r="E2" s="78" t="s">
        <v>134</v>
      </c>
      <c r="F2" s="78" t="s">
        <v>135</v>
      </c>
      <c r="G2" s="78" t="s">
        <v>136</v>
      </c>
      <c r="H2" s="1"/>
      <c r="I2" s="1"/>
      <c r="J2" s="1"/>
      <c r="K2" s="1"/>
    </row>
    <row r="3" spans="1:11" ht="15.6" customHeight="1" x14ac:dyDescent="0.2">
      <c r="A3" s="35" t="s">
        <v>16</v>
      </c>
      <c r="B3" s="44"/>
      <c r="C3" s="98"/>
      <c r="D3" s="98"/>
      <c r="E3" s="98"/>
      <c r="F3" s="98"/>
      <c r="G3" s="98"/>
      <c r="H3" s="1"/>
      <c r="I3" s="1"/>
      <c r="J3" s="1"/>
      <c r="K3" s="2"/>
    </row>
    <row r="4" spans="1:11" ht="14.25" x14ac:dyDescent="0.2">
      <c r="A4" s="99"/>
      <c r="B4" s="100" t="s">
        <v>76</v>
      </c>
      <c r="C4" s="100" t="s">
        <v>86</v>
      </c>
      <c r="D4" s="100" t="s">
        <v>104</v>
      </c>
      <c r="E4" s="100" t="s">
        <v>50</v>
      </c>
      <c r="F4" s="100" t="s">
        <v>75</v>
      </c>
      <c r="G4" s="100" t="s">
        <v>76</v>
      </c>
      <c r="H4" s="1"/>
      <c r="I4" s="2"/>
      <c r="J4" s="2"/>
      <c r="K4" s="2"/>
    </row>
    <row r="5" spans="1:11" ht="14.25" x14ac:dyDescent="0.2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.25" x14ac:dyDescent="0.2">
      <c r="A6" s="36" t="s">
        <v>54</v>
      </c>
      <c r="B6" s="101">
        <v>9.59</v>
      </c>
      <c r="C6" s="101">
        <v>158</v>
      </c>
      <c r="D6" s="101">
        <v>15.1</v>
      </c>
      <c r="E6" s="101">
        <v>16.2</v>
      </c>
      <c r="F6" s="101">
        <v>21.7</v>
      </c>
      <c r="G6" s="101">
        <v>8.15</v>
      </c>
      <c r="H6" s="1"/>
      <c r="I6" s="3"/>
      <c r="J6" s="3"/>
      <c r="K6" s="3"/>
    </row>
    <row r="7" spans="1:11" ht="14.25" x14ac:dyDescent="0.2">
      <c r="A7" s="36" t="s">
        <v>55</v>
      </c>
      <c r="B7" s="101">
        <v>11.3</v>
      </c>
      <c r="C7" s="101">
        <v>161</v>
      </c>
      <c r="D7" s="101">
        <v>23.3</v>
      </c>
      <c r="E7" s="101">
        <v>19.3</v>
      </c>
      <c r="F7" s="101">
        <v>22.5</v>
      </c>
      <c r="G7" s="101">
        <v>12.2</v>
      </c>
      <c r="H7" s="1"/>
      <c r="I7" s="3"/>
      <c r="J7" s="3"/>
      <c r="K7" s="3"/>
    </row>
    <row r="8" spans="1:11" ht="14.25" x14ac:dyDescent="0.2">
      <c r="A8" s="36" t="s">
        <v>66</v>
      </c>
      <c r="B8" s="101">
        <v>12.5</v>
      </c>
      <c r="C8" s="101">
        <v>260</v>
      </c>
      <c r="D8" s="101">
        <v>29.1</v>
      </c>
      <c r="E8" s="101">
        <v>24</v>
      </c>
      <c r="F8" s="101">
        <v>31.8</v>
      </c>
      <c r="G8" s="101">
        <v>13.9</v>
      </c>
      <c r="H8" s="1"/>
      <c r="I8" s="3"/>
      <c r="J8" s="3"/>
      <c r="K8" s="3"/>
    </row>
    <row r="9" spans="1:11" ht="14.25" x14ac:dyDescent="0.2">
      <c r="A9" s="36" t="s">
        <v>90</v>
      </c>
      <c r="B9" s="101">
        <v>14.4</v>
      </c>
      <c r="C9" s="101">
        <v>252</v>
      </c>
      <c r="D9" s="101">
        <v>25.4</v>
      </c>
      <c r="E9" s="101">
        <v>26.5</v>
      </c>
      <c r="F9" s="101">
        <v>30.1</v>
      </c>
      <c r="G9" s="101">
        <v>13.8</v>
      </c>
      <c r="H9" s="1"/>
      <c r="I9" s="3"/>
      <c r="J9" s="3"/>
      <c r="K9" s="3"/>
    </row>
    <row r="10" spans="1:11" ht="14.25" x14ac:dyDescent="0.2">
      <c r="A10" s="36" t="s">
        <v>97</v>
      </c>
      <c r="B10" s="101">
        <v>13</v>
      </c>
      <c r="C10" s="101">
        <v>246</v>
      </c>
      <c r="D10" s="101">
        <v>21.4</v>
      </c>
      <c r="E10" s="101">
        <v>20.6</v>
      </c>
      <c r="F10" s="101">
        <v>24.9</v>
      </c>
      <c r="G10" s="101">
        <v>13.8</v>
      </c>
      <c r="H10" s="1"/>
      <c r="I10" s="3"/>
      <c r="J10" s="3"/>
      <c r="K10" s="3"/>
    </row>
    <row r="11" spans="1:11" ht="14.25" x14ac:dyDescent="0.2">
      <c r="A11" s="36" t="s">
        <v>100</v>
      </c>
      <c r="B11" s="101">
        <v>10.1</v>
      </c>
      <c r="C11" s="101">
        <v>194</v>
      </c>
      <c r="D11" s="101">
        <v>21.7</v>
      </c>
      <c r="E11" s="101">
        <v>16.899999999999999</v>
      </c>
      <c r="F11" s="101">
        <v>22</v>
      </c>
      <c r="G11" s="101">
        <v>11.8</v>
      </c>
      <c r="H11" s="1"/>
      <c r="I11" s="3"/>
      <c r="J11" s="3"/>
      <c r="K11" s="3"/>
    </row>
    <row r="12" spans="1:11" ht="14.25" x14ac:dyDescent="0.2">
      <c r="A12" s="36" t="s">
        <v>101</v>
      </c>
      <c r="B12" s="101">
        <v>8.9499999999999993</v>
      </c>
      <c r="C12" s="101">
        <v>227</v>
      </c>
      <c r="D12" s="101">
        <v>19.600000000000001</v>
      </c>
      <c r="E12" s="101">
        <v>15.6</v>
      </c>
      <c r="F12" s="101">
        <v>19.3</v>
      </c>
      <c r="G12" s="101">
        <v>8.9499999999999993</v>
      </c>
      <c r="H12" s="1"/>
      <c r="I12" s="3"/>
      <c r="J12" s="3"/>
      <c r="K12" s="3"/>
    </row>
    <row r="13" spans="1:11" ht="14.25" x14ac:dyDescent="0.2">
      <c r="A13" s="36" t="s">
        <v>117</v>
      </c>
      <c r="B13" s="101">
        <v>9.4700000000000006</v>
      </c>
      <c r="C13" s="101">
        <v>195</v>
      </c>
      <c r="D13" s="101">
        <v>17.399999999999999</v>
      </c>
      <c r="E13" s="101">
        <v>16.600000000000001</v>
      </c>
      <c r="F13" s="101">
        <v>19.7</v>
      </c>
      <c r="G13" s="101">
        <v>8</v>
      </c>
      <c r="H13" s="1"/>
      <c r="I13" s="3"/>
      <c r="J13" s="3"/>
      <c r="K13" s="3"/>
    </row>
    <row r="14" spans="1:11" ht="14.25" x14ac:dyDescent="0.2">
      <c r="A14" s="36" t="s">
        <v>119</v>
      </c>
      <c r="B14" s="101">
        <v>9.33</v>
      </c>
      <c r="C14" s="101">
        <v>142</v>
      </c>
      <c r="D14" s="101">
        <v>17.2</v>
      </c>
      <c r="E14" s="101">
        <v>17.5</v>
      </c>
      <c r="F14" s="101">
        <v>22.9</v>
      </c>
      <c r="G14" s="101">
        <v>9.5299999999999994</v>
      </c>
      <c r="H14" s="1"/>
      <c r="I14" s="3"/>
      <c r="J14" s="3"/>
      <c r="K14" s="3"/>
    </row>
    <row r="15" spans="1:11" ht="14.25" x14ac:dyDescent="0.2">
      <c r="A15" s="36" t="s">
        <v>160</v>
      </c>
      <c r="B15" s="101">
        <v>8.48</v>
      </c>
      <c r="C15" s="101">
        <v>155</v>
      </c>
      <c r="D15" s="101">
        <v>17.399999999999999</v>
      </c>
      <c r="E15" s="101">
        <v>15.8</v>
      </c>
      <c r="F15" s="101">
        <v>21.5</v>
      </c>
      <c r="G15" s="101">
        <v>9.89</v>
      </c>
      <c r="H15" s="1"/>
      <c r="I15" s="7"/>
      <c r="J15" s="3"/>
      <c r="K15" s="3"/>
    </row>
    <row r="16" spans="1:11" ht="14.25" x14ac:dyDescent="0.2">
      <c r="A16" s="36" t="s">
        <v>167</v>
      </c>
      <c r="B16" s="101">
        <v>9</v>
      </c>
      <c r="C16" s="101">
        <v>160</v>
      </c>
      <c r="D16" s="101">
        <v>17.850000000000001</v>
      </c>
      <c r="E16" s="101">
        <v>14.75</v>
      </c>
      <c r="F16" s="101">
        <v>20.6</v>
      </c>
      <c r="G16" s="101">
        <v>9</v>
      </c>
      <c r="H16" s="1"/>
      <c r="I16" s="7"/>
      <c r="J16" s="3"/>
      <c r="K16" s="3"/>
    </row>
    <row r="17" spans="1:11" ht="14.25" x14ac:dyDescent="0.2">
      <c r="A17" s="39"/>
      <c r="B17" s="103"/>
      <c r="C17" s="104"/>
      <c r="D17" s="105"/>
      <c r="E17" s="105"/>
      <c r="F17" s="102"/>
      <c r="G17" s="106"/>
      <c r="H17" s="3"/>
      <c r="I17" s="7"/>
      <c r="J17" s="3"/>
      <c r="K17" s="3"/>
    </row>
    <row r="18" spans="1:11" ht="14.25" x14ac:dyDescent="0.2">
      <c r="A18" s="63" t="s">
        <v>160</v>
      </c>
      <c r="B18" s="101"/>
      <c r="C18" s="101"/>
      <c r="D18" s="101"/>
      <c r="E18" s="101"/>
      <c r="F18" s="101"/>
      <c r="G18" s="101"/>
    </row>
    <row r="19" spans="1:11" ht="14.25" x14ac:dyDescent="0.2">
      <c r="A19" s="39" t="s">
        <v>70</v>
      </c>
      <c r="B19" s="101">
        <v>8.7799999999999994</v>
      </c>
      <c r="C19" s="101">
        <v>141</v>
      </c>
      <c r="D19" s="101">
        <v>16.7</v>
      </c>
      <c r="E19" s="101">
        <v>15.2</v>
      </c>
      <c r="F19" s="101">
        <v>22.3</v>
      </c>
      <c r="G19" s="101">
        <v>9.7899999999999991</v>
      </c>
    </row>
    <row r="20" spans="1:11" ht="14.25" x14ac:dyDescent="0.2">
      <c r="A20" s="39" t="s">
        <v>57</v>
      </c>
      <c r="B20" s="101">
        <v>8.59</v>
      </c>
      <c r="C20" s="101">
        <v>146</v>
      </c>
      <c r="D20" s="101">
        <v>16.7</v>
      </c>
      <c r="E20" s="101">
        <v>15.6</v>
      </c>
      <c r="F20" s="101">
        <v>21.8</v>
      </c>
      <c r="G20" s="101">
        <v>9.7899999999999991</v>
      </c>
    </row>
    <row r="21" spans="1:11" ht="14.25" x14ac:dyDescent="0.2">
      <c r="A21" s="39" t="s">
        <v>58</v>
      </c>
      <c r="B21" s="101">
        <v>8.36</v>
      </c>
      <c r="C21" s="101">
        <v>152</v>
      </c>
      <c r="D21" s="101">
        <v>17</v>
      </c>
      <c r="E21" s="101">
        <v>16.100000000000001</v>
      </c>
      <c r="F21" s="101">
        <v>21.6</v>
      </c>
      <c r="G21" s="101">
        <v>10.199999999999999</v>
      </c>
    </row>
    <row r="22" spans="1:11" ht="14.25" x14ac:dyDescent="0.2">
      <c r="A22" s="39" t="s">
        <v>59</v>
      </c>
      <c r="B22" s="101">
        <v>8.56</v>
      </c>
      <c r="C22" s="101">
        <v>161</v>
      </c>
      <c r="D22" s="101">
        <v>16.899999999999999</v>
      </c>
      <c r="E22" s="101">
        <v>16.3</v>
      </c>
      <c r="F22" s="101">
        <v>20.5</v>
      </c>
      <c r="G22" s="101">
        <v>9.8699999999999992</v>
      </c>
    </row>
    <row r="23" spans="1:11" ht="14.25" x14ac:dyDescent="0.2">
      <c r="A23" s="39" t="s">
        <v>60</v>
      </c>
      <c r="B23" s="101">
        <v>8.64</v>
      </c>
      <c r="C23" s="101">
        <v>170</v>
      </c>
      <c r="D23" s="101">
        <v>17.3</v>
      </c>
      <c r="E23" s="101">
        <v>16.7</v>
      </c>
      <c r="F23" s="101">
        <v>22.7</v>
      </c>
      <c r="G23" s="101">
        <v>9.85</v>
      </c>
    </row>
    <row r="24" spans="1:11" ht="14.25" x14ac:dyDescent="0.2">
      <c r="A24" s="39" t="s">
        <v>61</v>
      </c>
      <c r="B24" s="101">
        <v>8.52</v>
      </c>
      <c r="C24" s="101">
        <v>174</v>
      </c>
      <c r="D24" s="101">
        <v>18</v>
      </c>
      <c r="E24" s="101">
        <v>16.2</v>
      </c>
      <c r="F24" s="101">
        <v>22.3</v>
      </c>
      <c r="G24" s="101">
        <v>9.7899999999999991</v>
      </c>
    </row>
    <row r="25" spans="1:11" ht="14.25" x14ac:dyDescent="0.2">
      <c r="A25" s="39" t="s">
        <v>62</v>
      </c>
      <c r="B25" s="101">
        <v>8.52</v>
      </c>
      <c r="C25" s="101" t="s">
        <v>10</v>
      </c>
      <c r="D25" s="101">
        <v>17.8</v>
      </c>
      <c r="E25" s="101">
        <v>15.8</v>
      </c>
      <c r="F25" s="101">
        <v>19.8</v>
      </c>
      <c r="G25" s="101">
        <v>10.1</v>
      </c>
    </row>
    <row r="26" spans="1:11" ht="14.25" x14ac:dyDescent="0.2">
      <c r="A26" s="39" t="s">
        <v>63</v>
      </c>
      <c r="B26" s="101">
        <v>8.2799999999999994</v>
      </c>
      <c r="C26" s="101" t="s">
        <v>10</v>
      </c>
      <c r="D26" s="101">
        <v>17.600000000000001</v>
      </c>
      <c r="E26" s="101">
        <v>15.8</v>
      </c>
      <c r="F26" s="101">
        <v>20.3</v>
      </c>
      <c r="G26" s="101">
        <v>9.93</v>
      </c>
    </row>
    <row r="27" spans="1:11" ht="14.25" x14ac:dyDescent="0.2">
      <c r="A27" s="39" t="s">
        <v>64</v>
      </c>
      <c r="B27" s="101">
        <v>8.02</v>
      </c>
      <c r="C27" s="101" t="s">
        <v>10</v>
      </c>
      <c r="D27" s="101">
        <v>18.3</v>
      </c>
      <c r="E27" s="101">
        <v>15.2</v>
      </c>
      <c r="F27" s="101">
        <v>20.5</v>
      </c>
      <c r="G27" s="101">
        <v>9.5399999999999991</v>
      </c>
    </row>
    <row r="28" spans="1:11" ht="14.25" x14ac:dyDescent="0.2">
      <c r="A28" s="39" t="s">
        <v>65</v>
      </c>
      <c r="B28" s="101">
        <v>8.31</v>
      </c>
      <c r="C28" s="101" t="s">
        <v>10</v>
      </c>
      <c r="D28" s="101">
        <v>17.899999999999999</v>
      </c>
      <c r="E28" s="101">
        <v>14.9</v>
      </c>
      <c r="F28" s="101">
        <v>21.5</v>
      </c>
      <c r="G28" s="101">
        <v>9.08</v>
      </c>
    </row>
    <row r="29" spans="1:11" ht="14.25" x14ac:dyDescent="0.2">
      <c r="A29" s="39" t="s">
        <v>67</v>
      </c>
      <c r="B29" s="101">
        <v>8.3800000000000008</v>
      </c>
      <c r="C29" s="101" t="s">
        <v>10</v>
      </c>
      <c r="D29" s="101">
        <v>18</v>
      </c>
      <c r="E29" s="101">
        <v>14.8</v>
      </c>
      <c r="F29" s="101">
        <v>20.6</v>
      </c>
      <c r="G29" s="101">
        <v>9.1</v>
      </c>
    </row>
    <row r="30" spans="1:11" ht="14.25" x14ac:dyDescent="0.2">
      <c r="A30" s="39" t="s">
        <v>68</v>
      </c>
      <c r="B30" s="101">
        <v>8.2200000000000006</v>
      </c>
      <c r="C30" s="101">
        <v>149</v>
      </c>
      <c r="D30" s="101">
        <v>17.8</v>
      </c>
      <c r="E30" s="101">
        <v>14.5</v>
      </c>
      <c r="F30" s="101">
        <v>20.5</v>
      </c>
      <c r="G30" s="101">
        <v>8.84</v>
      </c>
    </row>
    <row r="31" spans="1:11" ht="14.25" x14ac:dyDescent="0.2">
      <c r="A31" s="39"/>
      <c r="B31" s="101"/>
      <c r="C31" s="101"/>
      <c r="D31" s="101"/>
      <c r="E31" s="101"/>
      <c r="F31" s="101"/>
      <c r="G31" s="101"/>
    </row>
    <row r="32" spans="1:11" ht="14.25" x14ac:dyDescent="0.2">
      <c r="A32" s="63" t="s">
        <v>167</v>
      </c>
      <c r="B32" s="101"/>
      <c r="C32" s="101"/>
      <c r="D32" s="101"/>
      <c r="E32" s="101"/>
      <c r="F32" s="101"/>
      <c r="G32" s="101"/>
    </row>
    <row r="33" spans="1:7" ht="14.25" x14ac:dyDescent="0.2">
      <c r="A33" s="39" t="s">
        <v>70</v>
      </c>
      <c r="B33" s="101">
        <v>8.35</v>
      </c>
      <c r="C33" s="101">
        <v>150</v>
      </c>
      <c r="D33" s="101">
        <v>18.5</v>
      </c>
      <c r="E33" s="101">
        <v>14.2</v>
      </c>
      <c r="F33" s="101">
        <v>19.8</v>
      </c>
      <c r="G33" s="101">
        <v>8.84</v>
      </c>
    </row>
    <row r="34" spans="1:7" ht="14.25" x14ac:dyDescent="0.2">
      <c r="A34" s="39" t="s">
        <v>57</v>
      </c>
      <c r="B34" s="101">
        <v>8.6</v>
      </c>
      <c r="C34" s="101">
        <v>154</v>
      </c>
      <c r="D34" s="101">
        <v>17.399999999999999</v>
      </c>
      <c r="E34" s="101">
        <v>14.2</v>
      </c>
      <c r="F34" s="101">
        <v>20.399999999999999</v>
      </c>
      <c r="G34" s="101">
        <v>9.0500000000000007</v>
      </c>
    </row>
    <row r="35" spans="1:7" ht="14.25" x14ac:dyDescent="0.2">
      <c r="A35" s="35" t="s">
        <v>58</v>
      </c>
      <c r="B35" s="107">
        <v>8.59</v>
      </c>
      <c r="C35" s="107">
        <v>163</v>
      </c>
      <c r="D35" s="107">
        <v>17.899999999999999</v>
      </c>
      <c r="E35" s="107">
        <v>14.4</v>
      </c>
      <c r="F35" s="107">
        <v>19.2</v>
      </c>
      <c r="G35" s="107">
        <v>8.68</v>
      </c>
    </row>
    <row r="36" spans="1:7" ht="16.5" x14ac:dyDescent="0.2">
      <c r="A36" s="36" t="s">
        <v>138</v>
      </c>
      <c r="B36" s="36"/>
      <c r="C36" s="36"/>
      <c r="D36" s="36"/>
      <c r="E36" s="36"/>
      <c r="F36" s="36"/>
      <c r="G36" s="36"/>
    </row>
    <row r="37" spans="1:7" ht="14.25" x14ac:dyDescent="0.2">
      <c r="A37" s="36" t="s">
        <v>56</v>
      </c>
      <c r="B37" s="108"/>
      <c r="C37" s="108" t="s">
        <v>105</v>
      </c>
      <c r="D37" s="108"/>
      <c r="E37" s="108"/>
      <c r="F37" s="108"/>
      <c r="G37" s="108"/>
    </row>
    <row r="38" spans="1:7" ht="14.25" x14ac:dyDescent="0.2">
      <c r="A38" s="36" t="s">
        <v>139</v>
      </c>
      <c r="B38" s="36"/>
      <c r="C38" s="36"/>
      <c r="D38" s="36"/>
      <c r="E38" s="36"/>
      <c r="F38" s="36"/>
      <c r="G38" s="36"/>
    </row>
    <row r="39" spans="1:7" ht="14.25" x14ac:dyDescent="0.2">
      <c r="A39" s="40" t="s">
        <v>26</v>
      </c>
      <c r="B39" s="69">
        <f ca="1">NOW()</f>
        <v>43844.385152199073</v>
      </c>
      <c r="C39" s="36"/>
      <c r="D39" s="36"/>
      <c r="E39" s="36"/>
      <c r="F39" s="36"/>
      <c r="G39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59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5" t="s">
        <v>22</v>
      </c>
      <c r="B1" s="35"/>
      <c r="C1" s="35"/>
      <c r="D1" s="35"/>
      <c r="E1" s="35"/>
      <c r="F1" s="35"/>
      <c r="G1" s="35"/>
      <c r="H1" s="35"/>
      <c r="I1" s="36"/>
    </row>
    <row r="2" spans="1:9" ht="15.6" customHeight="1" x14ac:dyDescent="0.2">
      <c r="A2" s="109" t="s">
        <v>15</v>
      </c>
      <c r="B2" s="78" t="s">
        <v>44</v>
      </c>
      <c r="C2" s="78" t="s">
        <v>17</v>
      </c>
      <c r="D2" s="78" t="s">
        <v>88</v>
      </c>
      <c r="E2" s="110" t="s">
        <v>52</v>
      </c>
      <c r="F2" s="110" t="s">
        <v>45</v>
      </c>
      <c r="G2" s="78" t="s">
        <v>49</v>
      </c>
      <c r="H2" s="78" t="s">
        <v>140</v>
      </c>
      <c r="I2" s="111" t="s">
        <v>48</v>
      </c>
    </row>
    <row r="3" spans="1:9" ht="15.6" customHeight="1" x14ac:dyDescent="0.2">
      <c r="A3" s="82" t="s">
        <v>16</v>
      </c>
      <c r="B3" s="43" t="s">
        <v>141</v>
      </c>
      <c r="C3" s="43" t="s">
        <v>142</v>
      </c>
      <c r="D3" s="43" t="s">
        <v>143</v>
      </c>
      <c r="E3" s="43" t="s">
        <v>143</v>
      </c>
      <c r="F3" s="43" t="s">
        <v>144</v>
      </c>
      <c r="G3" s="43" t="s">
        <v>145</v>
      </c>
      <c r="H3" s="43"/>
      <c r="I3" s="43" t="s">
        <v>146</v>
      </c>
    </row>
    <row r="4" spans="1:9" ht="14.25" x14ac:dyDescent="0.2">
      <c r="A4" s="36"/>
      <c r="B4" s="55" t="s">
        <v>106</v>
      </c>
      <c r="C4" s="112"/>
      <c r="D4" s="112"/>
      <c r="E4" s="112"/>
      <c r="F4" s="112"/>
      <c r="G4" s="112"/>
      <c r="H4" s="112"/>
      <c r="I4" s="112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4.25" x14ac:dyDescent="0.2">
      <c r="A6" s="36" t="s">
        <v>54</v>
      </c>
      <c r="B6" s="101">
        <v>35.950000000000003</v>
      </c>
      <c r="C6" s="101">
        <v>40.270000000000003</v>
      </c>
      <c r="D6" s="101">
        <v>52.8</v>
      </c>
      <c r="E6" s="101">
        <v>42.88</v>
      </c>
      <c r="F6" s="101">
        <v>59.62</v>
      </c>
      <c r="G6" s="101">
        <v>39.29</v>
      </c>
      <c r="H6" s="101">
        <v>31.99</v>
      </c>
      <c r="I6" s="101">
        <v>32.26</v>
      </c>
    </row>
    <row r="7" spans="1:9" ht="14.25" x14ac:dyDescent="0.2">
      <c r="A7" s="36" t="s">
        <v>55</v>
      </c>
      <c r="B7" s="101">
        <v>53.2</v>
      </c>
      <c r="C7" s="101">
        <v>54.5</v>
      </c>
      <c r="D7" s="101">
        <v>86.12</v>
      </c>
      <c r="E7" s="101">
        <v>58.68</v>
      </c>
      <c r="F7" s="101">
        <v>77.239999999999995</v>
      </c>
      <c r="G7" s="101">
        <v>60.76</v>
      </c>
      <c r="H7" s="101">
        <v>51.52</v>
      </c>
      <c r="I7" s="101">
        <v>51.34</v>
      </c>
    </row>
    <row r="8" spans="1:9" ht="14.25" x14ac:dyDescent="0.2">
      <c r="A8" s="36" t="s">
        <v>66</v>
      </c>
      <c r="B8" s="101">
        <v>51.9</v>
      </c>
      <c r="C8" s="101">
        <v>53.22</v>
      </c>
      <c r="D8" s="101">
        <v>83.2</v>
      </c>
      <c r="E8" s="101">
        <v>57.19</v>
      </c>
      <c r="F8" s="101">
        <v>100.15</v>
      </c>
      <c r="G8" s="101">
        <v>56.09</v>
      </c>
      <c r="H8" s="101">
        <v>48.11</v>
      </c>
      <c r="I8" s="101">
        <v>50.33</v>
      </c>
    </row>
    <row r="9" spans="1:9" ht="14.25" x14ac:dyDescent="0.2">
      <c r="A9" s="36" t="s">
        <v>90</v>
      </c>
      <c r="B9" s="101">
        <v>47.13</v>
      </c>
      <c r="C9" s="101">
        <v>48.6</v>
      </c>
      <c r="D9" s="101">
        <v>65.87</v>
      </c>
      <c r="E9" s="101">
        <v>56.17</v>
      </c>
      <c r="F9" s="101">
        <v>91.83</v>
      </c>
      <c r="G9" s="101">
        <v>46.66</v>
      </c>
      <c r="H9" s="101">
        <v>51.8</v>
      </c>
      <c r="I9" s="101">
        <v>43.24</v>
      </c>
    </row>
    <row r="10" spans="1:9" ht="14.25" x14ac:dyDescent="0.2">
      <c r="A10" s="36" t="s">
        <v>97</v>
      </c>
      <c r="B10" s="101">
        <v>38.229999999999997</v>
      </c>
      <c r="C10" s="101">
        <v>60.66</v>
      </c>
      <c r="D10" s="101">
        <v>59.12</v>
      </c>
      <c r="E10" s="101">
        <v>43.7</v>
      </c>
      <c r="F10" s="101">
        <v>68.23</v>
      </c>
      <c r="G10" s="101">
        <v>39.43</v>
      </c>
      <c r="H10" s="101">
        <v>43.93</v>
      </c>
      <c r="I10" s="101">
        <v>39.76</v>
      </c>
    </row>
    <row r="11" spans="1:9" ht="14.25" x14ac:dyDescent="0.2">
      <c r="A11" s="36" t="s">
        <v>100</v>
      </c>
      <c r="B11" s="101">
        <v>31.6</v>
      </c>
      <c r="C11" s="101">
        <v>45.74</v>
      </c>
      <c r="D11" s="101">
        <v>66.72</v>
      </c>
      <c r="E11" s="101">
        <v>37.81</v>
      </c>
      <c r="F11" s="101">
        <v>57.96</v>
      </c>
      <c r="G11" s="101">
        <v>37.479999999999997</v>
      </c>
      <c r="H11" s="101">
        <v>33.43</v>
      </c>
      <c r="I11" s="101">
        <v>31.36</v>
      </c>
    </row>
    <row r="12" spans="1:9" ht="14.25" x14ac:dyDescent="0.2">
      <c r="A12" s="36" t="s">
        <v>101</v>
      </c>
      <c r="B12" s="101">
        <v>29.86</v>
      </c>
      <c r="C12" s="101">
        <v>45.87</v>
      </c>
      <c r="D12" s="101">
        <v>57.81</v>
      </c>
      <c r="E12" s="101">
        <v>35.270000000000003</v>
      </c>
      <c r="F12" s="101">
        <v>58.26</v>
      </c>
      <c r="G12" s="101">
        <v>39.25</v>
      </c>
      <c r="H12" s="101">
        <v>32.229999999999997</v>
      </c>
      <c r="I12" s="101">
        <v>30.07</v>
      </c>
    </row>
    <row r="13" spans="1:9" ht="14.25" x14ac:dyDescent="0.2">
      <c r="A13" s="36" t="s">
        <v>117</v>
      </c>
      <c r="B13" s="101">
        <v>32.549999999999997</v>
      </c>
      <c r="C13" s="101">
        <v>40.92</v>
      </c>
      <c r="D13" s="101">
        <v>53.54</v>
      </c>
      <c r="E13" s="101">
        <v>38.729999999999997</v>
      </c>
      <c r="F13" s="101">
        <v>66.73</v>
      </c>
      <c r="G13" s="101">
        <v>37.43</v>
      </c>
      <c r="H13" s="101">
        <v>33.07</v>
      </c>
      <c r="I13" s="101">
        <v>34.75</v>
      </c>
    </row>
    <row r="14" spans="1:9" ht="14.25" x14ac:dyDescent="0.2">
      <c r="A14" s="36" t="s">
        <v>119</v>
      </c>
      <c r="B14" s="101">
        <v>30.04</v>
      </c>
      <c r="C14" s="101">
        <v>31.87</v>
      </c>
      <c r="D14" s="101">
        <v>54.57</v>
      </c>
      <c r="E14" s="101">
        <v>38.270000000000003</v>
      </c>
      <c r="F14" s="101">
        <v>66.72</v>
      </c>
      <c r="G14" s="101">
        <v>30.35</v>
      </c>
      <c r="H14" s="101">
        <v>34.159999999999997</v>
      </c>
      <c r="I14" s="101">
        <v>31.21</v>
      </c>
    </row>
    <row r="15" spans="1:9" ht="14.25" x14ac:dyDescent="0.2">
      <c r="A15" s="36" t="s">
        <v>160</v>
      </c>
      <c r="B15" s="101">
        <v>28.26</v>
      </c>
      <c r="C15" s="101">
        <v>35.14</v>
      </c>
      <c r="D15" s="101">
        <v>53.28</v>
      </c>
      <c r="E15" s="101">
        <v>36.090000000000003</v>
      </c>
      <c r="F15" s="101">
        <v>64.72</v>
      </c>
      <c r="G15" s="101">
        <v>26.93</v>
      </c>
      <c r="H15" s="101">
        <v>31.65</v>
      </c>
      <c r="I15" s="101">
        <v>33.11</v>
      </c>
    </row>
    <row r="16" spans="1:9" ht="16.5" x14ac:dyDescent="0.2">
      <c r="A16" s="36" t="s">
        <v>165</v>
      </c>
      <c r="B16" s="101">
        <v>34</v>
      </c>
      <c r="C16" s="101">
        <v>42.5</v>
      </c>
      <c r="D16" s="101">
        <v>68.5</v>
      </c>
      <c r="E16" s="101">
        <v>40.5</v>
      </c>
      <c r="F16" s="101">
        <v>69.5</v>
      </c>
      <c r="G16" s="101">
        <v>33</v>
      </c>
      <c r="H16" s="101">
        <v>37</v>
      </c>
      <c r="I16" s="101">
        <v>38.5</v>
      </c>
    </row>
    <row r="17" spans="1:9" ht="14.25" x14ac:dyDescent="0.2">
      <c r="A17" s="36"/>
      <c r="B17" s="52"/>
      <c r="C17" s="104"/>
      <c r="D17" s="113"/>
      <c r="E17" s="113"/>
      <c r="F17" s="113"/>
      <c r="G17" s="113"/>
      <c r="H17" s="36"/>
      <c r="I17" s="36"/>
    </row>
    <row r="18" spans="1:9" ht="14.25" x14ac:dyDescent="0.2">
      <c r="A18" s="36" t="s">
        <v>160</v>
      </c>
      <c r="B18" s="101"/>
      <c r="C18" s="101"/>
      <c r="D18" s="101"/>
      <c r="E18" s="101"/>
      <c r="F18" s="101"/>
      <c r="G18" s="101"/>
      <c r="H18" s="101"/>
      <c r="I18" s="101"/>
    </row>
    <row r="19" spans="1:9" ht="14.25" x14ac:dyDescent="0.2">
      <c r="A19" s="39" t="s">
        <v>57</v>
      </c>
      <c r="B19" s="101">
        <v>28.89</v>
      </c>
      <c r="C19" s="101">
        <v>30.56</v>
      </c>
      <c r="D19" s="101">
        <v>54</v>
      </c>
      <c r="E19" s="101">
        <v>38.94</v>
      </c>
      <c r="F19" s="101">
        <v>66.63</v>
      </c>
      <c r="G19" s="101">
        <v>27.18</v>
      </c>
      <c r="H19" s="101">
        <v>33</v>
      </c>
      <c r="I19" s="101">
        <v>31.29</v>
      </c>
    </row>
    <row r="20" spans="1:9" ht="14.25" x14ac:dyDescent="0.2">
      <c r="A20" s="39" t="s">
        <v>58</v>
      </c>
      <c r="B20" s="101">
        <v>27.492999999999999</v>
      </c>
      <c r="C20" s="101">
        <v>31.45</v>
      </c>
      <c r="D20" s="101">
        <v>52.8</v>
      </c>
      <c r="E20" s="101">
        <v>37.450000000000003</v>
      </c>
      <c r="F20" s="101">
        <v>64.8</v>
      </c>
      <c r="G20" s="101">
        <v>26.37</v>
      </c>
      <c r="H20" s="101">
        <v>34.33</v>
      </c>
      <c r="I20" s="101">
        <v>35</v>
      </c>
    </row>
    <row r="21" spans="1:9" ht="14.25" x14ac:dyDescent="0.2">
      <c r="A21" s="39" t="s">
        <v>59</v>
      </c>
      <c r="B21" s="101">
        <v>28.14</v>
      </c>
      <c r="C21" s="101">
        <v>32.06</v>
      </c>
      <c r="D21" s="101">
        <v>53.5</v>
      </c>
      <c r="E21" s="101">
        <v>36.75</v>
      </c>
      <c r="F21" s="101">
        <v>62.25</v>
      </c>
      <c r="G21" s="101">
        <v>26.46</v>
      </c>
      <c r="H21" s="101">
        <v>31</v>
      </c>
      <c r="I21" s="101">
        <v>32.5</v>
      </c>
    </row>
    <row r="22" spans="1:9" ht="14.25" x14ac:dyDescent="0.2">
      <c r="A22" s="39" t="s">
        <v>60</v>
      </c>
      <c r="B22" s="101">
        <v>28.44</v>
      </c>
      <c r="C22" s="101">
        <v>33.94</v>
      </c>
      <c r="D22" s="101">
        <v>53.5</v>
      </c>
      <c r="E22" s="101">
        <v>37.130000000000003</v>
      </c>
      <c r="F22" s="101">
        <v>61.88</v>
      </c>
      <c r="G22" s="101">
        <v>26.21</v>
      </c>
      <c r="H22" s="101" t="s">
        <v>10</v>
      </c>
      <c r="I22" s="101">
        <v>33.130000000000003</v>
      </c>
    </row>
    <row r="23" spans="1:9" ht="14.25" x14ac:dyDescent="0.2">
      <c r="A23" s="39" t="s">
        <v>61</v>
      </c>
      <c r="B23" s="101">
        <v>29.58</v>
      </c>
      <c r="C23" s="101">
        <v>36.44</v>
      </c>
      <c r="D23" s="101">
        <v>53</v>
      </c>
      <c r="E23" s="101">
        <v>37.75</v>
      </c>
      <c r="F23" s="101">
        <v>61.13</v>
      </c>
      <c r="G23" s="101">
        <v>25.65</v>
      </c>
      <c r="H23" s="101" t="s">
        <v>10</v>
      </c>
      <c r="I23" s="101">
        <v>33</v>
      </c>
    </row>
    <row r="24" spans="1:9" ht="14.25" x14ac:dyDescent="0.2">
      <c r="A24" s="39" t="s">
        <v>62</v>
      </c>
      <c r="B24" s="101">
        <v>28.62</v>
      </c>
      <c r="C24" s="101">
        <v>35.700000000000003</v>
      </c>
      <c r="D24" s="101">
        <v>53.2</v>
      </c>
      <c r="E24" s="101">
        <v>36.15</v>
      </c>
      <c r="F24" s="101">
        <v>61</v>
      </c>
      <c r="G24" s="101">
        <v>26.72</v>
      </c>
      <c r="H24" s="101" t="s">
        <v>10</v>
      </c>
      <c r="I24" s="101">
        <v>32.15</v>
      </c>
    </row>
    <row r="25" spans="1:9" ht="14.25" x14ac:dyDescent="0.2">
      <c r="A25" s="39" t="s">
        <v>63</v>
      </c>
      <c r="B25" s="101">
        <v>27.86</v>
      </c>
      <c r="C25" s="101">
        <v>37.130000000000003</v>
      </c>
      <c r="D25" s="101">
        <v>54</v>
      </c>
      <c r="E25" s="101">
        <v>35.44</v>
      </c>
      <c r="F25" s="101">
        <v>65.25</v>
      </c>
      <c r="G25" s="101">
        <v>27.94</v>
      </c>
      <c r="H25" s="101" t="s">
        <v>10</v>
      </c>
      <c r="I25" s="101">
        <v>31.86</v>
      </c>
    </row>
    <row r="26" spans="1:9" ht="14.25" x14ac:dyDescent="0.2">
      <c r="A26" s="39" t="s">
        <v>64</v>
      </c>
      <c r="B26" s="101">
        <v>26.93</v>
      </c>
      <c r="C26" s="101">
        <v>35.65</v>
      </c>
      <c r="D26" s="101">
        <v>53.4</v>
      </c>
      <c r="E26" s="101">
        <v>34.1</v>
      </c>
      <c r="F26" s="101">
        <v>66</v>
      </c>
      <c r="G26" s="101">
        <v>27.76</v>
      </c>
      <c r="H26" s="101" t="s">
        <v>10</v>
      </c>
      <c r="I26" s="101">
        <v>33.700000000000003</v>
      </c>
    </row>
    <row r="27" spans="1:9" ht="14.25" x14ac:dyDescent="0.2">
      <c r="A27" s="39" t="s">
        <v>65</v>
      </c>
      <c r="B27" s="101">
        <v>28.24</v>
      </c>
      <c r="C27" s="101">
        <v>36.69</v>
      </c>
      <c r="D27" s="101">
        <v>51</v>
      </c>
      <c r="E27" s="101">
        <v>34.630000000000003</v>
      </c>
      <c r="F27" s="101">
        <v>66</v>
      </c>
      <c r="G27" s="101">
        <v>27.38</v>
      </c>
      <c r="H27" s="101" t="s">
        <v>10</v>
      </c>
      <c r="I27" s="101" t="s">
        <v>10</v>
      </c>
    </row>
    <row r="28" spans="1:9" ht="14.25" x14ac:dyDescent="0.2">
      <c r="A28" s="39" t="s">
        <v>67</v>
      </c>
      <c r="B28" s="101">
        <v>27.68</v>
      </c>
      <c r="C28" s="101">
        <v>37.5</v>
      </c>
      <c r="D28" s="101">
        <v>52.5</v>
      </c>
      <c r="E28" s="101">
        <v>34.56</v>
      </c>
      <c r="F28" s="101">
        <v>66.13</v>
      </c>
      <c r="G28" s="101">
        <v>26.75</v>
      </c>
      <c r="H28" s="101" t="s">
        <v>10</v>
      </c>
      <c r="I28" s="101">
        <v>35</v>
      </c>
    </row>
    <row r="29" spans="1:9" ht="14.25" x14ac:dyDescent="0.2">
      <c r="A29" s="39" t="s">
        <v>68</v>
      </c>
      <c r="B29" s="101">
        <v>28.41</v>
      </c>
      <c r="C29" s="101">
        <v>36.450000000000003</v>
      </c>
      <c r="D29" s="101">
        <v>53.4</v>
      </c>
      <c r="E29" s="101">
        <v>35.25</v>
      </c>
      <c r="F29" s="101">
        <v>66</v>
      </c>
      <c r="G29" s="101">
        <v>27.31</v>
      </c>
      <c r="H29" s="101" t="s">
        <v>10</v>
      </c>
      <c r="I29" s="101" t="s">
        <v>10</v>
      </c>
    </row>
    <row r="30" spans="1:9" ht="14.25" x14ac:dyDescent="0.2">
      <c r="A30" s="39" t="s">
        <v>70</v>
      </c>
      <c r="B30" s="101">
        <v>28.81</v>
      </c>
      <c r="C30" s="101">
        <v>38.07</v>
      </c>
      <c r="D30" s="101">
        <v>55</v>
      </c>
      <c r="E30" s="101">
        <v>35</v>
      </c>
      <c r="F30" s="101">
        <v>67</v>
      </c>
      <c r="G30" s="101">
        <v>27.48</v>
      </c>
      <c r="H30" s="101" t="s">
        <v>10</v>
      </c>
      <c r="I30" s="101">
        <v>34</v>
      </c>
    </row>
    <row r="31" spans="1:9" ht="14.25" x14ac:dyDescent="0.2">
      <c r="A31" s="39"/>
      <c r="B31" s="101"/>
      <c r="C31" s="101"/>
      <c r="D31" s="101"/>
      <c r="E31" s="101"/>
      <c r="F31" s="101"/>
      <c r="G31" s="101"/>
      <c r="H31" s="101"/>
      <c r="I31" s="101"/>
    </row>
    <row r="32" spans="1:9" ht="14.25" x14ac:dyDescent="0.2">
      <c r="A32" s="36" t="s">
        <v>167</v>
      </c>
      <c r="B32" s="101"/>
      <c r="C32" s="101"/>
      <c r="D32" s="101"/>
      <c r="E32" s="101"/>
      <c r="F32" s="101"/>
      <c r="G32" s="101"/>
      <c r="H32" s="101"/>
      <c r="I32" s="101"/>
    </row>
    <row r="33" spans="1:9" ht="14.25" x14ac:dyDescent="0.2">
      <c r="A33" s="39" t="s">
        <v>57</v>
      </c>
      <c r="B33" s="101">
        <v>30.14</v>
      </c>
      <c r="C33" s="101">
        <v>37.94</v>
      </c>
      <c r="D33" s="101">
        <v>56</v>
      </c>
      <c r="E33" s="101">
        <v>36.31</v>
      </c>
      <c r="F33" s="101">
        <v>61.5</v>
      </c>
      <c r="G33" s="101">
        <v>28.3</v>
      </c>
      <c r="H33" s="101" t="s">
        <v>10</v>
      </c>
      <c r="I33" s="101" t="s">
        <v>10</v>
      </c>
    </row>
    <row r="34" spans="1:9" ht="14.25" x14ac:dyDescent="0.2">
      <c r="A34" s="39" t="s">
        <v>58</v>
      </c>
      <c r="B34" s="101">
        <v>30.62</v>
      </c>
      <c r="C34" s="101">
        <v>38.4</v>
      </c>
      <c r="D34" s="101">
        <v>56</v>
      </c>
      <c r="E34" s="101">
        <v>36.15</v>
      </c>
      <c r="F34" s="101">
        <v>63.1</v>
      </c>
      <c r="G34" s="101">
        <v>30.36</v>
      </c>
      <c r="H34" s="101" t="s">
        <v>10</v>
      </c>
      <c r="I34" s="101">
        <v>35</v>
      </c>
    </row>
    <row r="35" spans="1:9" ht="14.25" x14ac:dyDescent="0.2">
      <c r="A35" s="35" t="s">
        <v>59</v>
      </c>
      <c r="B35" s="107">
        <v>32.270000000000003</v>
      </c>
      <c r="C35" s="107">
        <v>40.25</v>
      </c>
      <c r="D35" s="107">
        <v>76</v>
      </c>
      <c r="E35" s="107">
        <v>38.06</v>
      </c>
      <c r="F35" s="107">
        <v>60.13</v>
      </c>
      <c r="G35" s="107">
        <v>31.25</v>
      </c>
      <c r="H35" s="107" t="s">
        <v>10</v>
      </c>
      <c r="I35" s="107" t="s">
        <v>10</v>
      </c>
    </row>
    <row r="36" spans="1:9" ht="16.5" x14ac:dyDescent="0.2">
      <c r="A36" s="77" t="s">
        <v>156</v>
      </c>
      <c r="B36" s="114"/>
      <c r="C36" s="114"/>
      <c r="D36" s="114"/>
      <c r="E36" s="114"/>
      <c r="F36" s="114"/>
      <c r="G36" s="114"/>
      <c r="H36" s="114"/>
      <c r="I36" s="114"/>
    </row>
    <row r="37" spans="1:9" ht="16.5" x14ac:dyDescent="0.2">
      <c r="A37" s="36" t="s">
        <v>157</v>
      </c>
      <c r="B37" s="114"/>
      <c r="C37" s="114"/>
      <c r="D37" s="114"/>
      <c r="E37" s="114"/>
      <c r="F37" s="114"/>
      <c r="G37" s="114"/>
      <c r="H37" s="114"/>
      <c r="I37" s="114"/>
    </row>
    <row r="38" spans="1:9" ht="14.25" x14ac:dyDescent="0.2">
      <c r="A38" s="36" t="s">
        <v>147</v>
      </c>
      <c r="B38" s="36"/>
      <c r="C38" s="36"/>
      <c r="D38" s="36"/>
      <c r="E38" s="36"/>
      <c r="F38" s="114"/>
      <c r="G38" s="36"/>
      <c r="H38" s="36"/>
      <c r="I38" s="36"/>
    </row>
    <row r="39" spans="1:9" ht="14.25" x14ac:dyDescent="0.2">
      <c r="A39" s="40" t="s">
        <v>26</v>
      </c>
      <c r="B39" s="69">
        <f ca="1">NOW()</f>
        <v>43844.385152199073</v>
      </c>
      <c r="C39" s="36"/>
      <c r="D39" s="36"/>
      <c r="E39" s="36"/>
      <c r="F39" s="36"/>
      <c r="G39" s="36"/>
      <c r="H39" s="36"/>
      <c r="I39" s="36"/>
    </row>
    <row r="40" spans="1:9" ht="15.75" x14ac:dyDescent="0.25">
      <c r="C40" s="14"/>
      <c r="G40" s="14"/>
      <c r="H40" s="14"/>
      <c r="I40" s="14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H56" s="14"/>
      <c r="I56" s="14"/>
    </row>
    <row r="57" spans="3:9" ht="15.75" x14ac:dyDescent="0.25">
      <c r="C57" s="14"/>
      <c r="H57" s="14"/>
      <c r="I57" s="14"/>
    </row>
    <row r="58" spans="3:9" ht="15.75" x14ac:dyDescent="0.25">
      <c r="C58" s="14"/>
      <c r="F58" s="16"/>
      <c r="H58" s="14"/>
      <c r="I58" s="14"/>
    </row>
    <row r="59" spans="3:9" ht="15.75" x14ac:dyDescent="0.25">
      <c r="F59" s="16"/>
      <c r="H59" s="14"/>
      <c r="I59" s="14"/>
    </row>
  </sheetData>
  <phoneticPr fontId="3" type="noConversion"/>
  <pageMargins left="0.75" right="0.75" top="1" bottom="1" header="0.5" footer="0.5"/>
  <pageSetup scale="88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1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5" t="s">
        <v>43</v>
      </c>
      <c r="B1" s="35"/>
      <c r="C1" s="35"/>
      <c r="D1" s="35"/>
      <c r="E1" s="35"/>
      <c r="F1" s="35"/>
      <c r="G1" s="35"/>
    </row>
    <row r="2" spans="1:8" ht="15.6" customHeight="1" x14ac:dyDescent="0.2">
      <c r="A2" s="39" t="s">
        <v>15</v>
      </c>
      <c r="B2" s="78" t="s">
        <v>44</v>
      </c>
      <c r="C2" s="115" t="s">
        <v>17</v>
      </c>
      <c r="D2" s="115" t="s">
        <v>88</v>
      </c>
      <c r="E2" s="115" t="s">
        <v>45</v>
      </c>
      <c r="F2" s="78" t="s">
        <v>46</v>
      </c>
      <c r="G2" s="38" t="s">
        <v>47</v>
      </c>
    </row>
    <row r="3" spans="1:8" ht="15.6" customHeight="1" x14ac:dyDescent="0.2">
      <c r="A3" s="35" t="s">
        <v>16</v>
      </c>
      <c r="B3" s="43" t="s">
        <v>148</v>
      </c>
      <c r="C3" s="43" t="s">
        <v>149</v>
      </c>
      <c r="D3" s="43" t="s">
        <v>150</v>
      </c>
      <c r="E3" s="43" t="s">
        <v>151</v>
      </c>
      <c r="F3" s="43" t="s">
        <v>152</v>
      </c>
      <c r="G3" s="43" t="s">
        <v>153</v>
      </c>
    </row>
    <row r="4" spans="1:8" ht="14.25" x14ac:dyDescent="0.2">
      <c r="A4" s="36"/>
      <c r="B4" s="55" t="s">
        <v>107</v>
      </c>
      <c r="C4" s="112"/>
      <c r="D4" s="112"/>
      <c r="E4" s="112"/>
      <c r="F4" s="112"/>
      <c r="G4" s="112"/>
    </row>
    <row r="5" spans="1:8" ht="14.25" x14ac:dyDescent="0.2">
      <c r="A5" s="36"/>
      <c r="B5" s="36"/>
      <c r="C5" s="36"/>
      <c r="D5" s="36"/>
      <c r="E5" s="36"/>
      <c r="F5" s="36"/>
      <c r="G5" s="36"/>
    </row>
    <row r="6" spans="1:8" ht="14.25" x14ac:dyDescent="0.2">
      <c r="A6" s="36" t="s">
        <v>54</v>
      </c>
      <c r="B6" s="101">
        <v>311.27</v>
      </c>
      <c r="C6" s="101">
        <v>220.9</v>
      </c>
      <c r="D6" s="101">
        <v>151.04</v>
      </c>
      <c r="E6" s="116" t="s">
        <v>10</v>
      </c>
      <c r="F6" s="101">
        <v>224.92</v>
      </c>
      <c r="G6" s="101">
        <v>209.23</v>
      </c>
      <c r="H6" s="16"/>
    </row>
    <row r="7" spans="1:8" ht="14.25" x14ac:dyDescent="0.2">
      <c r="A7" s="36" t="s">
        <v>55</v>
      </c>
      <c r="B7" s="101">
        <v>345.52</v>
      </c>
      <c r="C7" s="101">
        <v>273.83999999999997</v>
      </c>
      <c r="D7" s="101">
        <v>219.72</v>
      </c>
      <c r="E7" s="116" t="s">
        <v>10</v>
      </c>
      <c r="F7" s="101">
        <v>263.63</v>
      </c>
      <c r="G7" s="101">
        <v>240.65</v>
      </c>
      <c r="H7" s="16"/>
    </row>
    <row r="8" spans="1:8" ht="14.25" x14ac:dyDescent="0.2">
      <c r="A8" s="36" t="s">
        <v>66</v>
      </c>
      <c r="B8" s="101">
        <v>393.53</v>
      </c>
      <c r="C8" s="101">
        <v>275.13</v>
      </c>
      <c r="D8" s="101">
        <v>246.75</v>
      </c>
      <c r="E8" s="116" t="s">
        <v>10</v>
      </c>
      <c r="F8" s="101">
        <v>307.58999999999997</v>
      </c>
      <c r="G8" s="101">
        <v>265.68</v>
      </c>
      <c r="H8" s="16"/>
    </row>
    <row r="9" spans="1:8" ht="14.25" x14ac:dyDescent="0.2">
      <c r="A9" s="36" t="s">
        <v>90</v>
      </c>
      <c r="B9" s="101">
        <v>468.11</v>
      </c>
      <c r="C9" s="101">
        <v>331.52</v>
      </c>
      <c r="D9" s="101">
        <v>241.57</v>
      </c>
      <c r="E9" s="116" t="s">
        <v>10</v>
      </c>
      <c r="F9" s="101">
        <v>354.22</v>
      </c>
      <c r="G9" s="101">
        <v>329.31</v>
      </c>
      <c r="H9" s="16"/>
    </row>
    <row r="10" spans="1:8" ht="14.25" x14ac:dyDescent="0.2">
      <c r="A10" s="36" t="s">
        <v>97</v>
      </c>
      <c r="B10" s="101">
        <v>489.94</v>
      </c>
      <c r="C10" s="101">
        <v>377.71</v>
      </c>
      <c r="D10" s="101">
        <v>238.87</v>
      </c>
      <c r="E10" s="116" t="s">
        <v>10</v>
      </c>
      <c r="F10" s="101">
        <v>359.7</v>
      </c>
      <c r="G10" s="101">
        <v>337.23</v>
      </c>
      <c r="H10" s="16"/>
    </row>
    <row r="11" spans="1:8" ht="14.25" x14ac:dyDescent="0.2">
      <c r="A11" s="36" t="s">
        <v>100</v>
      </c>
      <c r="B11" s="101">
        <v>368.49</v>
      </c>
      <c r="C11" s="101">
        <v>304.27</v>
      </c>
      <c r="D11" s="101">
        <v>209.97</v>
      </c>
      <c r="E11" s="116" t="s">
        <v>10</v>
      </c>
      <c r="F11" s="101">
        <v>301.2</v>
      </c>
      <c r="G11" s="101">
        <v>256.58</v>
      </c>
      <c r="H11" s="16"/>
    </row>
    <row r="12" spans="1:8" ht="14.25" x14ac:dyDescent="0.2">
      <c r="A12" s="36" t="s">
        <v>101</v>
      </c>
      <c r="B12" s="101">
        <v>324.56</v>
      </c>
      <c r="C12" s="101">
        <v>261.19</v>
      </c>
      <c r="D12" s="101">
        <v>153.16999999999999</v>
      </c>
      <c r="E12" s="116" t="s">
        <v>10</v>
      </c>
      <c r="F12" s="101">
        <v>262.2</v>
      </c>
      <c r="G12" s="101">
        <v>260.23</v>
      </c>
    </row>
    <row r="13" spans="1:8" ht="14.25" x14ac:dyDescent="0.2">
      <c r="A13" s="36" t="s">
        <v>117</v>
      </c>
      <c r="B13" s="101">
        <v>316.88</v>
      </c>
      <c r="C13" s="101">
        <v>208.61</v>
      </c>
      <c r="D13" s="101">
        <v>145.1</v>
      </c>
      <c r="E13" s="116" t="s">
        <v>10</v>
      </c>
      <c r="F13" s="101">
        <v>267.94</v>
      </c>
      <c r="G13" s="101">
        <v>282.49</v>
      </c>
    </row>
    <row r="14" spans="1:8" ht="14.25" x14ac:dyDescent="0.2">
      <c r="A14" s="36" t="s">
        <v>119</v>
      </c>
      <c r="B14" s="101">
        <v>345.02</v>
      </c>
      <c r="C14" s="101">
        <v>260.88</v>
      </c>
      <c r="D14" s="101">
        <v>173.53</v>
      </c>
      <c r="E14" s="116" t="s">
        <v>10</v>
      </c>
      <c r="F14" s="101">
        <v>291.14999999999998</v>
      </c>
      <c r="G14" s="101">
        <v>239.15</v>
      </c>
    </row>
    <row r="15" spans="1:8" ht="14.25" x14ac:dyDescent="0.2">
      <c r="A15" s="36" t="s">
        <v>160</v>
      </c>
      <c r="B15" s="101">
        <v>308.27999999999997</v>
      </c>
      <c r="C15" s="101">
        <v>228.64</v>
      </c>
      <c r="D15" s="123">
        <v>164.16</v>
      </c>
      <c r="E15" s="116" t="s">
        <v>10</v>
      </c>
      <c r="F15" s="101">
        <v>272.38</v>
      </c>
      <c r="G15" s="101">
        <v>225.77</v>
      </c>
    </row>
    <row r="16" spans="1:8" ht="16.5" x14ac:dyDescent="0.2">
      <c r="A16" s="36" t="s">
        <v>165</v>
      </c>
      <c r="B16" s="101">
        <v>305</v>
      </c>
      <c r="C16" s="101">
        <v>230</v>
      </c>
      <c r="D16" s="123">
        <v>170</v>
      </c>
      <c r="E16" s="116" t="s">
        <v>10</v>
      </c>
      <c r="F16" s="101">
        <v>265</v>
      </c>
      <c r="G16" s="101">
        <v>225</v>
      </c>
    </row>
    <row r="17" spans="1:13" ht="14.25" x14ac:dyDescent="0.2">
      <c r="A17" s="117"/>
      <c r="B17" s="101"/>
      <c r="C17" s="101"/>
      <c r="D17" s="101"/>
      <c r="E17" s="116"/>
      <c r="F17" s="101"/>
      <c r="G17" s="101"/>
      <c r="H17" s="13"/>
    </row>
    <row r="18" spans="1:13" ht="14.25" x14ac:dyDescent="0.2">
      <c r="A18" s="36" t="s">
        <v>160</v>
      </c>
      <c r="B18" s="101"/>
      <c r="C18" s="101"/>
      <c r="D18" s="101"/>
      <c r="E18" s="116"/>
      <c r="F18" s="101"/>
      <c r="G18" s="101"/>
      <c r="I18" s="6"/>
      <c r="J18" s="6"/>
      <c r="K18" s="6"/>
      <c r="L18" s="6"/>
      <c r="M18" s="6"/>
    </row>
    <row r="19" spans="1:13" ht="14.25" x14ac:dyDescent="0.2">
      <c r="A19" s="117" t="s">
        <v>57</v>
      </c>
      <c r="B19" s="101">
        <v>319.14999999999998</v>
      </c>
      <c r="C19" s="101">
        <v>249</v>
      </c>
      <c r="D19" s="101">
        <v>164</v>
      </c>
      <c r="E19" s="116" t="s">
        <v>10</v>
      </c>
      <c r="F19" s="101">
        <v>279.39999999999998</v>
      </c>
      <c r="G19" s="101">
        <v>196.5</v>
      </c>
      <c r="I19" s="6"/>
      <c r="J19" s="6"/>
      <c r="K19" s="6"/>
      <c r="L19" s="6"/>
      <c r="M19" s="6"/>
    </row>
    <row r="20" spans="1:13" ht="14.25" x14ac:dyDescent="0.2">
      <c r="A20" s="117" t="s">
        <v>58</v>
      </c>
      <c r="B20" s="101">
        <v>310.61500000000001</v>
      </c>
      <c r="C20" s="101">
        <v>240</v>
      </c>
      <c r="D20" s="101">
        <v>171.25</v>
      </c>
      <c r="E20" s="116" t="s">
        <v>10</v>
      </c>
      <c r="F20" s="101">
        <v>279.16250000000002</v>
      </c>
      <c r="G20" s="101">
        <v>209.38</v>
      </c>
      <c r="I20" s="6"/>
      <c r="J20" s="6"/>
      <c r="K20" s="6"/>
      <c r="L20" s="6"/>
      <c r="M20" s="6"/>
    </row>
    <row r="21" spans="1:13" ht="14.25" x14ac:dyDescent="0.2">
      <c r="A21" s="36" t="s">
        <v>59</v>
      </c>
      <c r="B21" s="101">
        <v>311.7</v>
      </c>
      <c r="C21" s="101">
        <v>243.75</v>
      </c>
      <c r="D21" s="101">
        <v>187.5</v>
      </c>
      <c r="E21" s="116" t="s">
        <v>10</v>
      </c>
      <c r="F21" s="101">
        <v>291.42</v>
      </c>
      <c r="G21" s="101">
        <v>225.83</v>
      </c>
      <c r="I21" s="6"/>
      <c r="J21" s="6"/>
      <c r="K21" s="6"/>
      <c r="L21" s="6"/>
      <c r="M21" s="6"/>
    </row>
    <row r="22" spans="1:13" ht="14.25" x14ac:dyDescent="0.2">
      <c r="A22" s="36" t="s">
        <v>60</v>
      </c>
      <c r="B22" s="101">
        <v>314.92</v>
      </c>
      <c r="C22" s="101">
        <v>247.5</v>
      </c>
      <c r="D22" s="101">
        <v>190.5</v>
      </c>
      <c r="E22" s="116" t="s">
        <v>10</v>
      </c>
      <c r="F22" s="101" t="s">
        <v>10</v>
      </c>
      <c r="G22" s="101">
        <v>219</v>
      </c>
      <c r="I22" s="6"/>
      <c r="J22" s="6"/>
      <c r="K22" s="6"/>
      <c r="L22" s="6"/>
      <c r="M22" s="6"/>
    </row>
    <row r="23" spans="1:13" ht="14.25" x14ac:dyDescent="0.2">
      <c r="A23" s="36" t="s">
        <v>61</v>
      </c>
      <c r="B23" s="101">
        <v>306.83</v>
      </c>
      <c r="C23" s="101">
        <v>235</v>
      </c>
      <c r="D23" s="101">
        <v>187.5</v>
      </c>
      <c r="E23" s="116" t="s">
        <v>10</v>
      </c>
      <c r="F23" s="101" t="s">
        <v>10</v>
      </c>
      <c r="G23" s="101">
        <v>225</v>
      </c>
      <c r="I23" s="6"/>
      <c r="J23" s="6"/>
      <c r="K23" s="6"/>
      <c r="L23" s="6"/>
      <c r="M23" s="6"/>
    </row>
    <row r="24" spans="1:13" ht="14.25" x14ac:dyDescent="0.2">
      <c r="A24" s="36" t="s">
        <v>62</v>
      </c>
      <c r="B24" s="101">
        <v>306.38</v>
      </c>
      <c r="C24" s="101">
        <v>226.25</v>
      </c>
      <c r="D24" s="101">
        <v>189.38</v>
      </c>
      <c r="E24" s="116" t="s">
        <v>10</v>
      </c>
      <c r="F24" s="101" t="s">
        <v>10</v>
      </c>
      <c r="G24" s="101">
        <v>235.63</v>
      </c>
      <c r="I24" s="6"/>
      <c r="J24" s="6"/>
      <c r="K24" s="6"/>
      <c r="L24" s="6"/>
      <c r="M24" s="6"/>
    </row>
    <row r="25" spans="1:13" ht="14.25" x14ac:dyDescent="0.2">
      <c r="A25" s="36" t="s">
        <v>63</v>
      </c>
      <c r="B25" s="101">
        <v>304.26</v>
      </c>
      <c r="C25" s="101">
        <v>216.5</v>
      </c>
      <c r="D25" s="101">
        <v>166.5</v>
      </c>
      <c r="E25" s="116" t="s">
        <v>10</v>
      </c>
      <c r="F25" s="101" t="s">
        <v>10</v>
      </c>
      <c r="G25" s="101">
        <v>241.5</v>
      </c>
      <c r="I25" s="6"/>
      <c r="J25" s="6"/>
      <c r="K25" s="6"/>
      <c r="L25" s="6"/>
      <c r="M25" s="6"/>
    </row>
    <row r="26" spans="1:13" ht="14.25" x14ac:dyDescent="0.2">
      <c r="A26" s="36" t="s">
        <v>64</v>
      </c>
      <c r="B26" s="101">
        <v>297.52</v>
      </c>
      <c r="C26" s="101">
        <v>215</v>
      </c>
      <c r="D26" s="101">
        <v>141.25</v>
      </c>
      <c r="E26" s="116" t="s">
        <v>10</v>
      </c>
      <c r="F26" s="101">
        <v>259.55</v>
      </c>
      <c r="G26" s="101">
        <v>233.75</v>
      </c>
      <c r="I26" s="6"/>
      <c r="J26" s="6"/>
      <c r="K26" s="6"/>
      <c r="L26" s="6"/>
      <c r="M26" s="6"/>
    </row>
    <row r="27" spans="1:13" ht="14.25" x14ac:dyDescent="0.2">
      <c r="A27" s="36" t="s">
        <v>65</v>
      </c>
      <c r="B27" s="101">
        <v>324.75</v>
      </c>
      <c r="C27" s="101">
        <v>215.63</v>
      </c>
      <c r="D27" s="101">
        <v>143.13</v>
      </c>
      <c r="E27" s="116" t="s">
        <v>10</v>
      </c>
      <c r="F27" s="101">
        <v>278.76</v>
      </c>
      <c r="G27" s="101">
        <v>228.88</v>
      </c>
      <c r="I27" s="6"/>
      <c r="J27" s="6"/>
      <c r="K27" s="6"/>
      <c r="L27" s="6"/>
      <c r="M27" s="6"/>
    </row>
    <row r="28" spans="1:13" ht="14.25" x14ac:dyDescent="0.2">
      <c r="A28" s="36" t="s">
        <v>67</v>
      </c>
      <c r="B28" s="101">
        <v>310.77</v>
      </c>
      <c r="C28" s="101">
        <v>218</v>
      </c>
      <c r="D28" s="101">
        <v>142</v>
      </c>
      <c r="E28" s="116" t="s">
        <v>10</v>
      </c>
      <c r="F28" s="101">
        <v>265.45</v>
      </c>
      <c r="G28" s="101">
        <v>232.5</v>
      </c>
      <c r="I28" s="6"/>
      <c r="J28" s="6"/>
      <c r="K28" s="6"/>
      <c r="L28" s="6"/>
      <c r="M28" s="6"/>
    </row>
    <row r="29" spans="1:13" ht="14.25" x14ac:dyDescent="0.2">
      <c r="A29" s="36" t="s">
        <v>68</v>
      </c>
      <c r="B29" s="101">
        <v>296.92</v>
      </c>
      <c r="C29" s="101">
        <v>221.25</v>
      </c>
      <c r="D29" s="101">
        <v>144.38</v>
      </c>
      <c r="E29" s="116" t="s">
        <v>10</v>
      </c>
      <c r="F29" s="101" t="s">
        <v>10</v>
      </c>
      <c r="G29" s="101">
        <v>235</v>
      </c>
      <c r="I29" s="6"/>
      <c r="J29" s="6"/>
      <c r="K29" s="6"/>
      <c r="L29" s="6"/>
      <c r="M29" s="6"/>
    </row>
    <row r="30" spans="1:13" ht="14.25" x14ac:dyDescent="0.2">
      <c r="A30" s="36" t="s">
        <v>70</v>
      </c>
      <c r="B30" s="101">
        <v>295.57</v>
      </c>
      <c r="C30" s="101">
        <v>215.83</v>
      </c>
      <c r="D30" s="101">
        <v>142.5</v>
      </c>
      <c r="E30" s="116" t="s">
        <v>10</v>
      </c>
      <c r="F30" s="101">
        <v>253.03</v>
      </c>
      <c r="G30" s="101">
        <v>226.25</v>
      </c>
      <c r="I30" s="6"/>
      <c r="J30" s="6"/>
      <c r="K30" s="6"/>
      <c r="L30" s="6"/>
      <c r="M30" s="6"/>
    </row>
    <row r="31" spans="1:13" ht="14.25" x14ac:dyDescent="0.2">
      <c r="A31" s="117"/>
      <c r="B31" s="101"/>
      <c r="C31" s="101"/>
      <c r="D31" s="101"/>
      <c r="E31" s="116"/>
      <c r="F31" s="101"/>
      <c r="G31" s="101"/>
      <c r="I31" s="6"/>
      <c r="J31" s="6"/>
      <c r="K31" s="6"/>
      <c r="L31" s="6"/>
      <c r="M31" s="6"/>
    </row>
    <row r="32" spans="1:13" ht="14.25" x14ac:dyDescent="0.2">
      <c r="A32" s="36" t="s">
        <v>167</v>
      </c>
      <c r="B32" s="101"/>
      <c r="C32" s="101"/>
      <c r="D32" s="101"/>
      <c r="E32" s="116"/>
      <c r="F32" s="101"/>
      <c r="G32" s="101"/>
      <c r="I32" s="6"/>
      <c r="J32" s="6"/>
      <c r="K32" s="6"/>
      <c r="L32" s="6"/>
      <c r="M32" s="6"/>
    </row>
    <row r="33" spans="1:13" ht="14.25" x14ac:dyDescent="0.2">
      <c r="A33" s="36" t="s">
        <v>57</v>
      </c>
      <c r="B33" s="101">
        <v>309.48</v>
      </c>
      <c r="C33" s="101">
        <v>213.13</v>
      </c>
      <c r="D33" s="101">
        <v>169</v>
      </c>
      <c r="E33" s="116" t="s">
        <v>10</v>
      </c>
      <c r="F33" s="101">
        <v>267.89999999999998</v>
      </c>
      <c r="G33" s="101">
        <v>226.5</v>
      </c>
      <c r="I33" s="6"/>
      <c r="J33" s="6"/>
      <c r="K33" s="6"/>
      <c r="L33" s="6"/>
      <c r="M33" s="6"/>
    </row>
    <row r="34" spans="1:13" ht="14.25" x14ac:dyDescent="0.2">
      <c r="A34" s="36" t="s">
        <v>58</v>
      </c>
      <c r="B34" s="101">
        <v>303.13</v>
      </c>
      <c r="C34" s="101">
        <v>233.75</v>
      </c>
      <c r="D34" s="101">
        <v>166.88</v>
      </c>
      <c r="E34" s="116" t="s">
        <v>10</v>
      </c>
      <c r="F34" s="101" t="s">
        <v>10</v>
      </c>
      <c r="G34" s="101">
        <v>226.88</v>
      </c>
      <c r="I34" s="6"/>
      <c r="J34" s="6"/>
      <c r="K34" s="6"/>
      <c r="L34" s="6"/>
      <c r="M34" s="6"/>
    </row>
    <row r="35" spans="1:13" ht="14.25" x14ac:dyDescent="0.2">
      <c r="A35" s="118" t="s">
        <v>59</v>
      </c>
      <c r="B35" s="107">
        <v>299.58999999999997</v>
      </c>
      <c r="C35" s="107">
        <v>250.83</v>
      </c>
      <c r="D35" s="107">
        <v>180</v>
      </c>
      <c r="E35" s="119" t="s">
        <v>10</v>
      </c>
      <c r="F35" s="107" t="s">
        <v>10</v>
      </c>
      <c r="G35" s="107">
        <f>(235+227.5+232.5)/3</f>
        <v>231.66666666666666</v>
      </c>
      <c r="I35" s="6"/>
      <c r="J35" s="6"/>
      <c r="K35" s="6"/>
      <c r="L35" s="6"/>
      <c r="M35" s="6"/>
    </row>
    <row r="36" spans="1:13" ht="16.5" x14ac:dyDescent="0.2">
      <c r="A36" s="77" t="s">
        <v>158</v>
      </c>
      <c r="B36" s="120"/>
      <c r="C36" s="120"/>
      <c r="D36" s="120"/>
      <c r="E36" s="120"/>
      <c r="F36" s="120"/>
      <c r="G36" s="120"/>
      <c r="I36" s="11"/>
      <c r="J36" s="6"/>
      <c r="K36" s="6"/>
      <c r="L36" s="6"/>
      <c r="M36" s="6"/>
    </row>
    <row r="37" spans="1:13" ht="16.5" x14ac:dyDescent="0.2">
      <c r="A37" s="77" t="s">
        <v>154</v>
      </c>
      <c r="B37" s="121"/>
      <c r="C37" s="121"/>
      <c r="D37" s="121"/>
      <c r="E37" s="121"/>
      <c r="F37" s="121"/>
      <c r="G37" s="121"/>
      <c r="I37" s="11"/>
      <c r="J37" s="6"/>
      <c r="K37" s="6"/>
      <c r="L37" s="6"/>
      <c r="M37" s="6"/>
    </row>
    <row r="38" spans="1:13" ht="14.25" x14ac:dyDescent="0.2">
      <c r="A38" s="36" t="s">
        <v>89</v>
      </c>
      <c r="B38" s="121"/>
      <c r="C38" s="121"/>
      <c r="D38" s="121"/>
      <c r="E38" s="121"/>
      <c r="F38" s="121"/>
      <c r="G38" s="121"/>
      <c r="H38" s="1"/>
      <c r="I38" s="11"/>
      <c r="J38" s="6"/>
      <c r="K38" s="6"/>
      <c r="L38" s="6"/>
      <c r="M38" s="6"/>
    </row>
    <row r="39" spans="1:13" ht="14.25" x14ac:dyDescent="0.2">
      <c r="A39" s="36" t="s">
        <v>155</v>
      </c>
      <c r="B39" s="36"/>
      <c r="C39" s="36"/>
      <c r="D39" s="36"/>
      <c r="E39" s="36"/>
      <c r="F39" s="36"/>
      <c r="G39" s="36"/>
      <c r="I39" s="11"/>
      <c r="J39" s="6"/>
      <c r="K39" s="6"/>
      <c r="L39" s="6"/>
      <c r="M39" s="6"/>
    </row>
    <row r="40" spans="1:13" ht="14.25" x14ac:dyDescent="0.2">
      <c r="A40" s="40" t="s">
        <v>26</v>
      </c>
      <c r="B40" s="69">
        <f ca="1">NOW()</f>
        <v>43844.385152199073</v>
      </c>
      <c r="C40" s="36"/>
      <c r="D40" s="36"/>
      <c r="E40" s="36"/>
      <c r="F40" s="36"/>
      <c r="G40" s="36"/>
      <c r="I40" s="12"/>
      <c r="J40" s="8"/>
      <c r="K40" s="8"/>
      <c r="L40" s="8"/>
      <c r="M40" s="8"/>
    </row>
    <row r="41" spans="1:13" ht="15.75" x14ac:dyDescent="0.25">
      <c r="F41" s="14"/>
      <c r="I41" s="12"/>
      <c r="J41" s="8"/>
      <c r="K41" s="8"/>
      <c r="L41" s="8"/>
      <c r="M41" s="8"/>
    </row>
    <row r="42" spans="1:13" x14ac:dyDescent="0.2">
      <c r="I42" s="11"/>
      <c r="J42" s="11"/>
      <c r="K42" s="6"/>
      <c r="L42" s="6"/>
      <c r="M42" s="6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7" spans="1:13" x14ac:dyDescent="0.2">
      <c r="I47" s="11"/>
      <c r="J47" s="11"/>
      <c r="K47" s="6"/>
      <c r="L47" s="6"/>
      <c r="M47" s="6"/>
    </row>
    <row r="49" spans="9:13" x14ac:dyDescent="0.2">
      <c r="I49" s="9"/>
      <c r="J49" s="9"/>
      <c r="K49" s="9"/>
      <c r="L49" s="9"/>
      <c r="M49" s="9"/>
    </row>
    <row r="50" spans="9:13" x14ac:dyDescent="0.2">
      <c r="I50" s="9"/>
      <c r="J50" s="9"/>
      <c r="K50" s="9"/>
      <c r="L50" s="9"/>
      <c r="M50" s="9"/>
    </row>
    <row r="51" spans="9:13" x14ac:dyDescent="0.2">
      <c r="J51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780"/>
  <sheetViews>
    <sheetView zoomScale="110" zoomScaleNormal="110" workbookViewId="0">
      <selection activeCell="B3" sqref="B3"/>
    </sheetView>
  </sheetViews>
  <sheetFormatPr defaultRowHeight="12.75" x14ac:dyDescent="0.2"/>
  <cols>
    <col min="1" max="1" width="10.5703125" customWidth="1"/>
    <col min="2" max="2" width="9.7109375" style="16" customWidth="1"/>
    <col min="3" max="3" width="8.7109375" customWidth="1"/>
    <col min="4" max="7" width="10.5703125" customWidth="1"/>
  </cols>
  <sheetData>
    <row r="1" spans="1:3" x14ac:dyDescent="0.2">
      <c r="A1" s="140" t="s">
        <v>172</v>
      </c>
      <c r="B1" s="171"/>
      <c r="C1" s="140"/>
    </row>
    <row r="2" spans="1:3" ht="14.25" x14ac:dyDescent="0.2">
      <c r="A2" s="140" t="s">
        <v>173</v>
      </c>
      <c r="B2" s="121" t="s">
        <v>176</v>
      </c>
      <c r="C2" s="36"/>
    </row>
    <row r="3" spans="1:3" x14ac:dyDescent="0.2">
      <c r="A3" s="125"/>
      <c r="B3" s="166"/>
      <c r="C3" s="145"/>
    </row>
    <row r="4" spans="1:3" x14ac:dyDescent="0.2">
      <c r="A4" s="167">
        <v>42705</v>
      </c>
      <c r="B4" s="168">
        <v>37.015000000000001</v>
      </c>
      <c r="C4" s="168"/>
    </row>
    <row r="5" spans="1:3" x14ac:dyDescent="0.2">
      <c r="A5" s="167">
        <v>42706</v>
      </c>
      <c r="B5" s="168">
        <v>37.01</v>
      </c>
      <c r="C5" s="168"/>
    </row>
    <row r="6" spans="1:3" x14ac:dyDescent="0.2">
      <c r="A6" s="167">
        <v>42709</v>
      </c>
      <c r="B6" s="168">
        <v>36.99</v>
      </c>
      <c r="C6" s="168"/>
    </row>
    <row r="7" spans="1:3" x14ac:dyDescent="0.2">
      <c r="A7" s="167">
        <v>42710</v>
      </c>
      <c r="B7" s="168">
        <v>37.119999999999997</v>
      </c>
      <c r="C7" s="168"/>
    </row>
    <row r="8" spans="1:3" x14ac:dyDescent="0.2">
      <c r="A8" s="167">
        <v>42711</v>
      </c>
      <c r="B8" s="168">
        <v>37.43</v>
      </c>
      <c r="C8" s="168"/>
    </row>
    <row r="9" spans="1:3" x14ac:dyDescent="0.2">
      <c r="A9" s="167">
        <v>42712</v>
      </c>
      <c r="B9" s="168">
        <v>36.76</v>
      </c>
      <c r="C9" s="168"/>
    </row>
    <row r="10" spans="1:3" x14ac:dyDescent="0.2">
      <c r="A10" s="167">
        <v>42713</v>
      </c>
      <c r="B10" s="168">
        <v>36.44</v>
      </c>
      <c r="C10" s="168"/>
    </row>
    <row r="11" spans="1:3" x14ac:dyDescent="0.2">
      <c r="A11" s="167">
        <v>42716</v>
      </c>
      <c r="B11" s="168">
        <v>36.47</v>
      </c>
      <c r="C11" s="168"/>
    </row>
    <row r="12" spans="1:3" x14ac:dyDescent="0.2">
      <c r="A12" s="167">
        <v>42717</v>
      </c>
      <c r="B12" s="168">
        <v>36.28</v>
      </c>
      <c r="C12" s="168"/>
    </row>
    <row r="13" spans="1:3" x14ac:dyDescent="0.2">
      <c r="A13" s="167">
        <v>42718</v>
      </c>
      <c r="B13" s="168">
        <v>36.42</v>
      </c>
      <c r="C13" s="168"/>
    </row>
    <row r="14" spans="1:3" x14ac:dyDescent="0.2">
      <c r="A14" s="167">
        <v>42719</v>
      </c>
      <c r="B14" s="168">
        <v>36.24</v>
      </c>
      <c r="C14" s="168"/>
    </row>
    <row r="15" spans="1:3" x14ac:dyDescent="0.2">
      <c r="A15" s="167">
        <v>42720</v>
      </c>
      <c r="B15" s="168">
        <v>36.24</v>
      </c>
      <c r="C15" s="168"/>
    </row>
    <row r="16" spans="1:3" x14ac:dyDescent="0.2">
      <c r="A16" s="167">
        <v>42723</v>
      </c>
      <c r="B16" s="169">
        <v>36.06</v>
      </c>
      <c r="C16" s="122"/>
    </row>
    <row r="17" spans="1:3" x14ac:dyDescent="0.2">
      <c r="A17" s="167">
        <v>42724</v>
      </c>
      <c r="B17" s="169">
        <v>35.56</v>
      </c>
      <c r="C17" s="169"/>
    </row>
    <row r="18" spans="1:3" x14ac:dyDescent="0.2">
      <c r="A18" s="167">
        <v>42725</v>
      </c>
      <c r="B18" s="169">
        <v>34.79</v>
      </c>
      <c r="C18" s="169"/>
    </row>
    <row r="19" spans="1:3" x14ac:dyDescent="0.2">
      <c r="A19" s="167">
        <v>42726</v>
      </c>
      <c r="B19" s="169">
        <v>33.54</v>
      </c>
      <c r="C19" s="169"/>
    </row>
    <row r="20" spans="1:3" x14ac:dyDescent="0.2">
      <c r="A20" s="167">
        <v>42727</v>
      </c>
      <c r="B20" s="169">
        <v>33.35</v>
      </c>
      <c r="C20" s="169"/>
    </row>
    <row r="21" spans="1:3" x14ac:dyDescent="0.2">
      <c r="A21" s="167">
        <v>42731</v>
      </c>
      <c r="B21" s="169">
        <v>33.869999999999997</v>
      </c>
      <c r="C21" s="169"/>
    </row>
    <row r="22" spans="1:3" x14ac:dyDescent="0.2">
      <c r="A22" s="167">
        <v>42732</v>
      </c>
      <c r="B22" s="169">
        <v>33.36</v>
      </c>
      <c r="C22" s="169"/>
    </row>
    <row r="23" spans="1:3" x14ac:dyDescent="0.2">
      <c r="A23" s="167">
        <v>42733</v>
      </c>
      <c r="B23" s="169">
        <v>33.020000000000003</v>
      </c>
      <c r="C23" s="169"/>
    </row>
    <row r="24" spans="1:3" x14ac:dyDescent="0.2">
      <c r="A24" s="167">
        <v>42734</v>
      </c>
      <c r="B24" s="169">
        <v>32.92</v>
      </c>
      <c r="C24" s="169"/>
    </row>
    <row r="25" spans="1:3" x14ac:dyDescent="0.2">
      <c r="A25" s="167">
        <v>42738</v>
      </c>
      <c r="B25" s="169">
        <v>33.07</v>
      </c>
      <c r="C25" s="169"/>
    </row>
    <row r="26" spans="1:3" x14ac:dyDescent="0.2">
      <c r="A26" s="167">
        <v>42739</v>
      </c>
      <c r="B26" s="169">
        <v>33.71</v>
      </c>
      <c r="C26" s="169"/>
    </row>
    <row r="27" spans="1:3" x14ac:dyDescent="0.2">
      <c r="A27" s="167">
        <v>42740</v>
      </c>
      <c r="B27" s="169">
        <v>33.72</v>
      </c>
      <c r="C27" s="169"/>
    </row>
    <row r="28" spans="1:3" x14ac:dyDescent="0.2">
      <c r="A28" s="167">
        <v>42741</v>
      </c>
      <c r="B28" s="169">
        <v>33.479999999999997</v>
      </c>
      <c r="C28" s="169"/>
    </row>
    <row r="29" spans="1:3" x14ac:dyDescent="0.2">
      <c r="A29" s="167">
        <v>42744</v>
      </c>
      <c r="B29" s="169">
        <v>33.99</v>
      </c>
      <c r="C29" s="169"/>
    </row>
    <row r="30" spans="1:3" x14ac:dyDescent="0.2">
      <c r="A30" s="167">
        <v>42745</v>
      </c>
      <c r="B30" s="169">
        <v>34.14</v>
      </c>
      <c r="C30" s="169"/>
    </row>
    <row r="31" spans="1:3" x14ac:dyDescent="0.2">
      <c r="A31" s="167">
        <v>42746</v>
      </c>
      <c r="B31" s="122">
        <v>34.5</v>
      </c>
      <c r="C31" s="122"/>
    </row>
    <row r="32" spans="1:3" x14ac:dyDescent="0.2">
      <c r="A32" s="167">
        <v>42747</v>
      </c>
      <c r="B32" s="122">
        <v>34.57</v>
      </c>
      <c r="C32" s="122"/>
    </row>
    <row r="33" spans="1:3" x14ac:dyDescent="0.2">
      <c r="A33" s="167">
        <v>42748</v>
      </c>
      <c r="B33" s="122">
        <v>34.1</v>
      </c>
      <c r="C33" s="122"/>
    </row>
    <row r="34" spans="1:3" x14ac:dyDescent="0.2">
      <c r="A34" s="167">
        <v>42752</v>
      </c>
      <c r="B34" s="122">
        <v>34.06</v>
      </c>
      <c r="C34" s="122"/>
    </row>
    <row r="35" spans="1:3" x14ac:dyDescent="0.2">
      <c r="A35" s="167">
        <v>42753</v>
      </c>
      <c r="B35" s="122">
        <v>34.08</v>
      </c>
      <c r="C35" s="122"/>
    </row>
    <row r="36" spans="1:3" x14ac:dyDescent="0.2">
      <c r="A36" s="167">
        <v>42754</v>
      </c>
      <c r="B36" s="122">
        <v>33.94</v>
      </c>
      <c r="C36" s="122"/>
    </row>
    <row r="37" spans="1:3" x14ac:dyDescent="0.2">
      <c r="A37" s="167">
        <v>42755</v>
      </c>
      <c r="B37" s="122">
        <v>33.65</v>
      </c>
      <c r="C37" s="122"/>
    </row>
    <row r="38" spans="1:3" x14ac:dyDescent="0.2">
      <c r="A38" s="167">
        <v>42758</v>
      </c>
      <c r="B38" s="154">
        <v>33.630000000000003</v>
      </c>
      <c r="C38" s="16"/>
    </row>
    <row r="39" spans="1:3" x14ac:dyDescent="0.2">
      <c r="A39" s="167">
        <v>42759</v>
      </c>
      <c r="B39" s="154">
        <v>33.78</v>
      </c>
      <c r="C39" s="16"/>
    </row>
    <row r="40" spans="1:3" x14ac:dyDescent="0.2">
      <c r="A40" s="167">
        <v>42760</v>
      </c>
      <c r="B40" s="154">
        <v>33.369999999999997</v>
      </c>
      <c r="C40" s="16"/>
    </row>
    <row r="41" spans="1:3" x14ac:dyDescent="0.2">
      <c r="A41" s="167">
        <v>42761</v>
      </c>
      <c r="B41" s="154">
        <v>32.97</v>
      </c>
      <c r="C41" s="16"/>
    </row>
    <row r="42" spans="1:3" x14ac:dyDescent="0.2">
      <c r="A42" s="167">
        <v>42762</v>
      </c>
      <c r="B42" s="154">
        <v>32.770000000000003</v>
      </c>
      <c r="C42" s="16"/>
    </row>
    <row r="43" spans="1:3" x14ac:dyDescent="0.2">
      <c r="A43" s="167">
        <v>42765</v>
      </c>
      <c r="B43" s="154">
        <v>31.96</v>
      </c>
      <c r="C43" s="16"/>
    </row>
    <row r="44" spans="1:3" x14ac:dyDescent="0.2">
      <c r="A44" s="167">
        <v>42766</v>
      </c>
      <c r="B44" s="154">
        <v>32.200000000000003</v>
      </c>
      <c r="C44" s="16"/>
    </row>
    <row r="45" spans="1:3" x14ac:dyDescent="0.2">
      <c r="A45" s="167">
        <v>42767</v>
      </c>
      <c r="B45" s="154">
        <v>32.659999999999997</v>
      </c>
      <c r="C45" s="154"/>
    </row>
    <row r="46" spans="1:3" x14ac:dyDescent="0.2">
      <c r="A46" s="167">
        <v>42768</v>
      </c>
      <c r="B46" s="154">
        <v>32.94</v>
      </c>
      <c r="C46" s="154"/>
    </row>
    <row r="47" spans="1:3" x14ac:dyDescent="0.2">
      <c r="A47" s="167">
        <v>42769</v>
      </c>
      <c r="B47" s="154">
        <v>32.21</v>
      </c>
      <c r="C47" s="154"/>
    </row>
    <row r="48" spans="1:3" x14ac:dyDescent="0.2">
      <c r="A48" s="167">
        <v>42772</v>
      </c>
      <c r="B48" s="154">
        <v>32.79</v>
      </c>
      <c r="C48" s="154"/>
    </row>
    <row r="49" spans="1:3" x14ac:dyDescent="0.2">
      <c r="A49" s="167">
        <v>42773</v>
      </c>
      <c r="B49" s="154">
        <v>32.65</v>
      </c>
      <c r="C49" s="154"/>
    </row>
    <row r="50" spans="1:3" x14ac:dyDescent="0.2">
      <c r="A50" s="167">
        <v>42774</v>
      </c>
      <c r="B50" s="16">
        <v>33.04</v>
      </c>
      <c r="C50" s="16"/>
    </row>
    <row r="51" spans="1:3" x14ac:dyDescent="0.2">
      <c r="A51" s="167">
        <v>42775</v>
      </c>
      <c r="B51" s="16">
        <v>33.019999999999996</v>
      </c>
      <c r="C51" s="16"/>
    </row>
    <row r="52" spans="1:3" x14ac:dyDescent="0.2">
      <c r="A52" s="167">
        <v>42776</v>
      </c>
      <c r="B52" s="16">
        <v>32.96</v>
      </c>
      <c r="C52" s="16"/>
    </row>
    <row r="53" spans="1:3" x14ac:dyDescent="0.2">
      <c r="A53" s="167">
        <v>42779</v>
      </c>
      <c r="B53" s="16">
        <v>32.520000000000003</v>
      </c>
      <c r="C53" s="16"/>
    </row>
    <row r="54" spans="1:3" x14ac:dyDescent="0.2">
      <c r="A54" s="167">
        <v>42780</v>
      </c>
      <c r="B54" s="16">
        <v>32.49</v>
      </c>
      <c r="C54" s="16"/>
    </row>
    <row r="55" spans="1:3" x14ac:dyDescent="0.2">
      <c r="A55" s="167">
        <v>42781</v>
      </c>
      <c r="B55" s="16">
        <v>32.29</v>
      </c>
      <c r="C55" s="16"/>
    </row>
    <row r="56" spans="1:3" x14ac:dyDescent="0.2">
      <c r="A56" s="167">
        <v>42782</v>
      </c>
      <c r="B56" s="16">
        <v>31.87</v>
      </c>
      <c r="C56" s="16"/>
    </row>
    <row r="57" spans="1:3" x14ac:dyDescent="0.2">
      <c r="A57" s="167">
        <v>42783</v>
      </c>
      <c r="B57" s="16">
        <v>31.240000000000002</v>
      </c>
      <c r="C57" s="16"/>
    </row>
    <row r="58" spans="1:3" x14ac:dyDescent="0.2">
      <c r="A58" s="167">
        <v>42787</v>
      </c>
      <c r="B58" s="16">
        <v>31.020000000000003</v>
      </c>
      <c r="C58" s="16"/>
    </row>
    <row r="59" spans="1:3" x14ac:dyDescent="0.2">
      <c r="A59" s="167">
        <v>42788</v>
      </c>
      <c r="B59" s="16">
        <v>31.07</v>
      </c>
      <c r="C59" s="16"/>
    </row>
    <row r="60" spans="1:3" x14ac:dyDescent="0.2">
      <c r="A60" s="167">
        <v>42789</v>
      </c>
      <c r="B60" s="16">
        <v>30.42</v>
      </c>
      <c r="C60" s="16"/>
    </row>
    <row r="61" spans="1:3" x14ac:dyDescent="0.2">
      <c r="A61" s="167">
        <v>42790</v>
      </c>
      <c r="B61" s="16">
        <v>30.490000000000002</v>
      </c>
      <c r="C61" s="16"/>
    </row>
    <row r="62" spans="1:3" x14ac:dyDescent="0.2">
      <c r="A62" s="167">
        <v>42793</v>
      </c>
      <c r="B62" s="16">
        <v>30.450000000000003</v>
      </c>
      <c r="C62" s="16"/>
    </row>
    <row r="63" spans="1:3" x14ac:dyDescent="0.2">
      <c r="A63" s="167">
        <v>42794</v>
      </c>
      <c r="B63" s="16">
        <v>31.79</v>
      </c>
      <c r="C63" s="16"/>
    </row>
    <row r="64" spans="1:3" x14ac:dyDescent="0.2">
      <c r="A64" s="167">
        <v>42795</v>
      </c>
      <c r="B64" s="16">
        <v>32.590000000000003</v>
      </c>
      <c r="C64" s="16"/>
    </row>
    <row r="65" spans="1:3" x14ac:dyDescent="0.2">
      <c r="A65" s="167">
        <v>42796</v>
      </c>
      <c r="B65" s="16">
        <v>31.98</v>
      </c>
      <c r="C65" s="16"/>
    </row>
    <row r="66" spans="1:3" x14ac:dyDescent="0.2">
      <c r="A66" s="167">
        <v>42797</v>
      </c>
      <c r="B66" s="16">
        <v>32.380000000000003</v>
      </c>
      <c r="C66" s="16"/>
    </row>
    <row r="67" spans="1:3" x14ac:dyDescent="0.2">
      <c r="A67" s="167">
        <v>42800</v>
      </c>
      <c r="B67" s="16">
        <v>32.270000000000003</v>
      </c>
      <c r="C67" s="16"/>
    </row>
    <row r="68" spans="1:3" x14ac:dyDescent="0.2">
      <c r="A68" s="167">
        <v>42801</v>
      </c>
      <c r="B68" s="16">
        <v>31.729999999999997</v>
      </c>
      <c r="C68" s="16"/>
    </row>
    <row r="69" spans="1:3" x14ac:dyDescent="0.2">
      <c r="A69" s="167">
        <v>42802</v>
      </c>
      <c r="B69" s="16">
        <v>31.54</v>
      </c>
      <c r="C69" s="16"/>
    </row>
    <row r="70" spans="1:3" x14ac:dyDescent="0.2">
      <c r="A70" s="167">
        <v>42803</v>
      </c>
      <c r="B70" s="16">
        <v>31.11</v>
      </c>
      <c r="C70" s="16"/>
    </row>
    <row r="71" spans="1:3" x14ac:dyDescent="0.2">
      <c r="A71" s="167">
        <v>42804</v>
      </c>
      <c r="B71" s="16">
        <v>30.68</v>
      </c>
      <c r="C71" s="16"/>
    </row>
    <row r="72" spans="1:3" x14ac:dyDescent="0.2">
      <c r="A72" s="167">
        <v>42807</v>
      </c>
      <c r="B72" s="16">
        <v>30.12</v>
      </c>
      <c r="C72" s="16"/>
    </row>
    <row r="73" spans="1:3" x14ac:dyDescent="0.2">
      <c r="A73" s="167">
        <v>42808</v>
      </c>
      <c r="B73" s="16">
        <v>30.3</v>
      </c>
      <c r="C73" s="16"/>
    </row>
    <row r="74" spans="1:3" x14ac:dyDescent="0.2">
      <c r="A74" s="167">
        <v>42809</v>
      </c>
      <c r="B74" s="16">
        <v>30.22</v>
      </c>
      <c r="C74" s="16"/>
    </row>
    <row r="75" spans="1:3" x14ac:dyDescent="0.2">
      <c r="A75" s="167">
        <v>42810</v>
      </c>
      <c r="B75" s="16">
        <v>30.26</v>
      </c>
      <c r="C75" s="16"/>
    </row>
    <row r="76" spans="1:3" x14ac:dyDescent="0.2">
      <c r="A76" s="167">
        <v>42811</v>
      </c>
      <c r="B76" s="16">
        <v>30.3</v>
      </c>
      <c r="C76" s="16"/>
    </row>
    <row r="77" spans="1:3" x14ac:dyDescent="0.2">
      <c r="A77" s="167">
        <v>42814</v>
      </c>
      <c r="B77" s="16">
        <v>30.74</v>
      </c>
      <c r="C77" s="16"/>
    </row>
    <row r="78" spans="1:3" x14ac:dyDescent="0.2">
      <c r="A78" s="167">
        <v>42815</v>
      </c>
      <c r="B78" s="16">
        <v>31.14</v>
      </c>
      <c r="C78" s="16"/>
    </row>
    <row r="79" spans="1:3" x14ac:dyDescent="0.2">
      <c r="A79" s="167">
        <v>42816</v>
      </c>
      <c r="B79" s="16">
        <v>31.520000000000003</v>
      </c>
      <c r="C79" s="16"/>
    </row>
    <row r="80" spans="1:3" x14ac:dyDescent="0.2">
      <c r="A80" s="167">
        <v>42817</v>
      </c>
      <c r="B80" s="16">
        <v>31.22</v>
      </c>
      <c r="C80" s="16"/>
    </row>
    <row r="81" spans="1:3" x14ac:dyDescent="0.2">
      <c r="A81" s="167">
        <v>42818</v>
      </c>
      <c r="B81" s="16">
        <v>30.23</v>
      </c>
      <c r="C81" s="16"/>
    </row>
    <row r="82" spans="1:3" x14ac:dyDescent="0.2">
      <c r="A82" s="167">
        <v>42821</v>
      </c>
      <c r="B82" s="16">
        <v>30.04</v>
      </c>
      <c r="C82" s="16"/>
    </row>
    <row r="83" spans="1:3" x14ac:dyDescent="0.2">
      <c r="A83" s="167">
        <v>42822</v>
      </c>
      <c r="B83" s="16">
        <v>30.22</v>
      </c>
      <c r="C83" s="16"/>
    </row>
    <row r="84" spans="1:3" x14ac:dyDescent="0.2">
      <c r="A84" s="167">
        <v>42823</v>
      </c>
      <c r="B84" s="16">
        <v>29.96</v>
      </c>
      <c r="C84" s="16"/>
    </row>
    <row r="85" spans="1:3" x14ac:dyDescent="0.2">
      <c r="A85" s="167">
        <v>42824</v>
      </c>
      <c r="B85" s="16">
        <v>29.76</v>
      </c>
      <c r="C85" s="16"/>
    </row>
    <row r="86" spans="1:3" x14ac:dyDescent="0.2">
      <c r="A86" s="167">
        <v>42825</v>
      </c>
      <c r="B86" s="16">
        <v>29.53</v>
      </c>
      <c r="C86" s="16"/>
    </row>
    <row r="87" spans="1:3" x14ac:dyDescent="0.2">
      <c r="A87" s="167">
        <v>42828</v>
      </c>
      <c r="B87" s="16">
        <v>29.17</v>
      </c>
      <c r="C87" s="16"/>
    </row>
    <row r="88" spans="1:3" x14ac:dyDescent="0.2">
      <c r="A88" s="167">
        <v>42829</v>
      </c>
      <c r="B88" s="16">
        <v>29.18</v>
      </c>
      <c r="C88" s="16"/>
    </row>
    <row r="89" spans="1:3" x14ac:dyDescent="0.2">
      <c r="A89" s="167">
        <v>42830</v>
      </c>
      <c r="B89" s="16">
        <v>29.58</v>
      </c>
      <c r="C89" s="16"/>
    </row>
    <row r="90" spans="1:3" x14ac:dyDescent="0.2">
      <c r="A90" s="167">
        <v>42831</v>
      </c>
      <c r="B90" s="16">
        <v>29.37</v>
      </c>
      <c r="C90" s="16"/>
    </row>
    <row r="91" spans="1:3" x14ac:dyDescent="0.2">
      <c r="A91" s="167">
        <v>42832</v>
      </c>
      <c r="B91" s="16">
        <v>29.62</v>
      </c>
      <c r="C91" s="16"/>
    </row>
    <row r="92" spans="1:3" x14ac:dyDescent="0.2">
      <c r="A92" s="167">
        <v>42835</v>
      </c>
      <c r="B92" s="16">
        <v>29.35</v>
      </c>
      <c r="C92" s="16"/>
    </row>
    <row r="93" spans="1:3" x14ac:dyDescent="0.2">
      <c r="A93" s="167">
        <v>42836</v>
      </c>
      <c r="B93" s="16">
        <v>29.07</v>
      </c>
      <c r="C93" s="16"/>
    </row>
    <row r="94" spans="1:3" x14ac:dyDescent="0.2">
      <c r="A94" s="167">
        <v>42837</v>
      </c>
      <c r="B94" s="16">
        <v>29.24</v>
      </c>
      <c r="C94" s="16"/>
    </row>
    <row r="95" spans="1:3" x14ac:dyDescent="0.2">
      <c r="A95" s="167">
        <v>42838</v>
      </c>
      <c r="B95" s="16">
        <v>29.315000000000001</v>
      </c>
      <c r="C95" s="16"/>
    </row>
    <row r="96" spans="1:3" x14ac:dyDescent="0.2">
      <c r="A96" s="167">
        <v>42842</v>
      </c>
      <c r="B96" s="16">
        <v>29.925000000000001</v>
      </c>
      <c r="C96" s="16"/>
    </row>
    <row r="97" spans="1:3" x14ac:dyDescent="0.2">
      <c r="A97" s="167">
        <v>42843</v>
      </c>
      <c r="B97" s="16">
        <v>29.265000000000001</v>
      </c>
      <c r="C97" s="16"/>
    </row>
    <row r="98" spans="1:3" x14ac:dyDescent="0.2">
      <c r="A98" s="167">
        <v>42844</v>
      </c>
      <c r="B98" s="16">
        <v>29.704999999999998</v>
      </c>
      <c r="C98" s="16"/>
    </row>
    <row r="99" spans="1:3" x14ac:dyDescent="0.2">
      <c r="A99" s="167">
        <v>42845</v>
      </c>
      <c r="B99" s="16">
        <v>30.045000000000002</v>
      </c>
      <c r="C99" s="16"/>
    </row>
    <row r="100" spans="1:3" x14ac:dyDescent="0.2">
      <c r="A100" s="167">
        <v>42846</v>
      </c>
      <c r="B100" s="16">
        <v>30.065000000000001</v>
      </c>
      <c r="C100" s="16"/>
    </row>
    <row r="101" spans="1:3" x14ac:dyDescent="0.2">
      <c r="A101" s="167">
        <v>42849</v>
      </c>
      <c r="B101" s="16">
        <v>29.815000000000001</v>
      </c>
      <c r="C101" s="16"/>
    </row>
    <row r="102" spans="1:3" x14ac:dyDescent="0.2">
      <c r="A102" s="167">
        <v>42850</v>
      </c>
      <c r="B102" s="16">
        <v>29.704999999999998</v>
      </c>
      <c r="C102" s="16"/>
    </row>
    <row r="103" spans="1:3" x14ac:dyDescent="0.2">
      <c r="A103" s="167">
        <v>42851</v>
      </c>
      <c r="B103" s="16">
        <v>30.035</v>
      </c>
      <c r="C103" s="16"/>
    </row>
    <row r="104" spans="1:3" x14ac:dyDescent="0.2">
      <c r="A104" s="167">
        <v>42852</v>
      </c>
      <c r="B104" s="16">
        <v>29.824999999999999</v>
      </c>
      <c r="C104" s="16"/>
    </row>
    <row r="105" spans="1:3" x14ac:dyDescent="0.2">
      <c r="A105" s="167">
        <v>42853</v>
      </c>
      <c r="B105" s="16">
        <v>29.574999999999999</v>
      </c>
      <c r="C105" s="16"/>
    </row>
    <row r="106" spans="1:3" x14ac:dyDescent="0.2">
      <c r="A106" s="167">
        <v>42856</v>
      </c>
      <c r="B106" s="16">
        <v>30.015000000000001</v>
      </c>
      <c r="C106" s="16"/>
    </row>
    <row r="107" spans="1:3" x14ac:dyDescent="0.2">
      <c r="A107" s="167">
        <v>42857</v>
      </c>
      <c r="B107" s="16">
        <v>30.745000000000001</v>
      </c>
      <c r="C107" s="16"/>
    </row>
    <row r="108" spans="1:3" x14ac:dyDescent="0.2">
      <c r="A108" s="167">
        <v>42858</v>
      </c>
      <c r="B108" s="16">
        <v>30.684999999999999</v>
      </c>
      <c r="C108" s="16"/>
    </row>
    <row r="109" spans="1:3" x14ac:dyDescent="0.2">
      <c r="A109" s="167">
        <v>42859</v>
      </c>
      <c r="B109" s="16">
        <v>30.625</v>
      </c>
      <c r="C109" s="16"/>
    </row>
    <row r="110" spans="1:3" x14ac:dyDescent="0.2">
      <c r="A110" s="167">
        <v>42860</v>
      </c>
      <c r="B110" s="16">
        <v>31.024999999999999</v>
      </c>
      <c r="C110" s="16"/>
    </row>
    <row r="111" spans="1:3" x14ac:dyDescent="0.2">
      <c r="A111" s="167">
        <v>42863</v>
      </c>
      <c r="B111" s="16">
        <v>31.065000000000001</v>
      </c>
      <c r="C111" s="16"/>
    </row>
    <row r="112" spans="1:3" x14ac:dyDescent="0.2">
      <c r="A112" s="167">
        <v>42864</v>
      </c>
      <c r="B112" s="16">
        <v>31.015000000000001</v>
      </c>
      <c r="C112" s="16"/>
    </row>
    <row r="113" spans="1:3" x14ac:dyDescent="0.2">
      <c r="A113" s="167">
        <v>42865</v>
      </c>
      <c r="B113" s="16">
        <v>30.405000000000001</v>
      </c>
      <c r="C113" s="16"/>
    </row>
    <row r="114" spans="1:3" x14ac:dyDescent="0.2">
      <c r="A114" s="167">
        <v>42866</v>
      </c>
      <c r="B114" s="16">
        <v>30.614999999999998</v>
      </c>
      <c r="C114" s="16"/>
    </row>
    <row r="115" spans="1:3" x14ac:dyDescent="0.2">
      <c r="A115" s="167">
        <v>42867</v>
      </c>
      <c r="B115" s="16">
        <v>30.965</v>
      </c>
      <c r="C115" s="16"/>
    </row>
    <row r="116" spans="1:3" x14ac:dyDescent="0.2">
      <c r="A116" s="167">
        <v>42870</v>
      </c>
      <c r="B116" s="16">
        <v>31.145</v>
      </c>
      <c r="C116" s="16"/>
    </row>
    <row r="117" spans="1:3" x14ac:dyDescent="0.2">
      <c r="A117" s="167">
        <v>42871</v>
      </c>
      <c r="B117" s="16">
        <v>31.135000000000002</v>
      </c>
      <c r="C117" s="16"/>
    </row>
    <row r="118" spans="1:3" x14ac:dyDescent="0.2">
      <c r="A118" s="167">
        <v>42872</v>
      </c>
      <c r="B118" s="16">
        <v>31.274999999999999</v>
      </c>
      <c r="C118" s="16"/>
    </row>
    <row r="119" spans="1:3" x14ac:dyDescent="0.2">
      <c r="A119" s="167">
        <v>42873</v>
      </c>
      <c r="B119" s="16">
        <v>30.565000000000001</v>
      </c>
      <c r="C119" s="16"/>
    </row>
    <row r="120" spans="1:3" x14ac:dyDescent="0.2">
      <c r="A120" s="167">
        <v>42874</v>
      </c>
      <c r="B120" s="16">
        <v>31.164999999999999</v>
      </c>
      <c r="C120" s="16"/>
    </row>
    <row r="121" spans="1:3" x14ac:dyDescent="0.2">
      <c r="A121" s="167">
        <v>42877</v>
      </c>
      <c r="B121" s="16">
        <v>31.065000000000001</v>
      </c>
      <c r="C121" s="16"/>
    </row>
    <row r="122" spans="1:3" x14ac:dyDescent="0.2">
      <c r="A122" s="167">
        <v>42878</v>
      </c>
      <c r="B122" s="16">
        <v>30.465</v>
      </c>
      <c r="C122" s="16"/>
    </row>
    <row r="123" spans="1:3" x14ac:dyDescent="0.2">
      <c r="A123" s="167">
        <v>42879</v>
      </c>
      <c r="B123" s="16">
        <v>30.405000000000001</v>
      </c>
      <c r="C123" s="16"/>
    </row>
    <row r="124" spans="1:3" x14ac:dyDescent="0.2">
      <c r="A124" s="167">
        <v>42880</v>
      </c>
      <c r="B124" s="16">
        <v>30.164999999999999</v>
      </c>
      <c r="C124" s="16"/>
    </row>
    <row r="125" spans="1:3" x14ac:dyDescent="0.2">
      <c r="A125" s="167">
        <v>42881</v>
      </c>
      <c r="B125" s="16">
        <v>29.725000000000001</v>
      </c>
      <c r="C125" s="16"/>
    </row>
    <row r="126" spans="1:3" x14ac:dyDescent="0.2">
      <c r="A126" s="167">
        <v>42885</v>
      </c>
      <c r="B126" s="16">
        <v>29.545000000000002</v>
      </c>
      <c r="C126" s="16"/>
    </row>
    <row r="127" spans="1:3" x14ac:dyDescent="0.2">
      <c r="A127" s="167">
        <v>42886</v>
      </c>
      <c r="B127" s="16">
        <v>29.465</v>
      </c>
      <c r="C127" s="16"/>
    </row>
    <row r="128" spans="1:3" x14ac:dyDescent="0.2">
      <c r="A128" s="167">
        <v>42887</v>
      </c>
      <c r="B128" s="16">
        <v>29.375</v>
      </c>
      <c r="C128" s="16"/>
    </row>
    <row r="129" spans="1:3" x14ac:dyDescent="0.2">
      <c r="A129" s="167">
        <v>42888</v>
      </c>
      <c r="B129" s="16">
        <v>29.135000000000002</v>
      </c>
      <c r="C129" s="16"/>
    </row>
    <row r="130" spans="1:3" x14ac:dyDescent="0.2">
      <c r="A130" s="167">
        <v>42891</v>
      </c>
      <c r="B130" s="16">
        <v>29.434999999999999</v>
      </c>
      <c r="C130" s="16"/>
    </row>
    <row r="131" spans="1:3" x14ac:dyDescent="0.2">
      <c r="A131" s="167">
        <v>42892</v>
      </c>
      <c r="B131" s="16">
        <v>29.515000000000001</v>
      </c>
      <c r="C131" s="16"/>
    </row>
    <row r="132" spans="1:3" x14ac:dyDescent="0.2">
      <c r="A132" s="167">
        <v>42893</v>
      </c>
      <c r="B132" s="16">
        <v>29.86</v>
      </c>
      <c r="C132" s="16"/>
    </row>
    <row r="133" spans="1:3" x14ac:dyDescent="0.2">
      <c r="A133" s="167">
        <v>42894</v>
      </c>
      <c r="B133" s="16">
        <v>30.6</v>
      </c>
      <c r="C133" s="16"/>
    </row>
    <row r="134" spans="1:3" x14ac:dyDescent="0.2">
      <c r="A134" s="167">
        <v>42895</v>
      </c>
      <c r="B134" s="16">
        <v>31.04</v>
      </c>
      <c r="C134" s="16"/>
    </row>
    <row r="135" spans="1:3" x14ac:dyDescent="0.2">
      <c r="A135" s="167">
        <v>42898</v>
      </c>
      <c r="B135" s="16">
        <v>30.69</v>
      </c>
      <c r="C135" s="16"/>
    </row>
    <row r="136" spans="1:3" x14ac:dyDescent="0.2">
      <c r="A136" s="167">
        <v>42899</v>
      </c>
      <c r="B136" s="16">
        <v>30.84</v>
      </c>
      <c r="C136" s="16"/>
    </row>
    <row r="137" spans="1:3" x14ac:dyDescent="0.2">
      <c r="A137" s="167">
        <v>42900</v>
      </c>
      <c r="B137" s="16">
        <v>30.84</v>
      </c>
      <c r="C137" s="16"/>
    </row>
    <row r="138" spans="1:3" x14ac:dyDescent="0.2">
      <c r="A138" s="167">
        <v>42901</v>
      </c>
      <c r="B138" s="16">
        <v>31.740000000000002</v>
      </c>
      <c r="C138" s="16"/>
    </row>
    <row r="139" spans="1:3" x14ac:dyDescent="0.2">
      <c r="A139" s="167">
        <v>42902</v>
      </c>
      <c r="B139" s="16">
        <v>32.11</v>
      </c>
      <c r="C139" s="16"/>
    </row>
    <row r="140" spans="1:3" x14ac:dyDescent="0.2">
      <c r="A140" s="167">
        <v>42905</v>
      </c>
      <c r="B140" s="16">
        <v>31.82</v>
      </c>
      <c r="C140" s="16"/>
    </row>
    <row r="141" spans="1:3" x14ac:dyDescent="0.2">
      <c r="A141" s="167">
        <v>42906</v>
      </c>
      <c r="B141" s="16">
        <v>31.02</v>
      </c>
      <c r="C141" s="16"/>
    </row>
    <row r="142" spans="1:3" x14ac:dyDescent="0.2">
      <c r="A142" s="167">
        <v>42907</v>
      </c>
      <c r="B142" s="16">
        <v>30.725000000000001</v>
      </c>
      <c r="C142" s="16"/>
    </row>
    <row r="143" spans="1:3" x14ac:dyDescent="0.2">
      <c r="A143" s="167">
        <v>42908</v>
      </c>
      <c r="B143" s="16">
        <v>30.425000000000001</v>
      </c>
      <c r="C143" s="16"/>
    </row>
    <row r="144" spans="1:3" x14ac:dyDescent="0.2">
      <c r="A144" s="167">
        <v>42909</v>
      </c>
      <c r="B144" s="16">
        <v>30.484999999999999</v>
      </c>
      <c r="C144" s="16"/>
    </row>
    <row r="145" spans="1:3" x14ac:dyDescent="0.2">
      <c r="A145" s="167">
        <v>42912</v>
      </c>
      <c r="B145" s="16">
        <v>30.395</v>
      </c>
      <c r="C145" s="16"/>
    </row>
    <row r="146" spans="1:3" x14ac:dyDescent="0.2">
      <c r="A146" s="167">
        <v>42913</v>
      </c>
      <c r="B146" s="16">
        <v>31.204999999999998</v>
      </c>
      <c r="C146" s="16"/>
    </row>
    <row r="147" spans="1:3" x14ac:dyDescent="0.2">
      <c r="A147" s="167">
        <v>42914</v>
      </c>
      <c r="B147" s="16">
        <v>31.244999999999997</v>
      </c>
      <c r="C147" s="16"/>
    </row>
    <row r="148" spans="1:3" x14ac:dyDescent="0.2">
      <c r="A148" s="167">
        <v>42915</v>
      </c>
      <c r="B148" s="16">
        <v>31.67</v>
      </c>
      <c r="C148" s="16"/>
    </row>
    <row r="149" spans="1:3" x14ac:dyDescent="0.2">
      <c r="A149" s="167">
        <v>42916</v>
      </c>
      <c r="B149" s="16">
        <v>32.18</v>
      </c>
      <c r="C149" s="16"/>
    </row>
    <row r="150" spans="1:3" x14ac:dyDescent="0.2">
      <c r="A150" s="167">
        <v>42919</v>
      </c>
      <c r="B150" s="16">
        <v>32.880000000000003</v>
      </c>
      <c r="C150" s="16"/>
    </row>
    <row r="151" spans="1:3" x14ac:dyDescent="0.2">
      <c r="A151" s="167">
        <v>42921</v>
      </c>
      <c r="B151" s="16">
        <v>32.49</v>
      </c>
      <c r="C151" s="16"/>
    </row>
    <row r="152" spans="1:3" x14ac:dyDescent="0.2">
      <c r="A152" s="167">
        <v>42922</v>
      </c>
      <c r="B152" s="16">
        <v>32.15</v>
      </c>
      <c r="C152" s="16"/>
    </row>
    <row r="153" spans="1:3" x14ac:dyDescent="0.2">
      <c r="A153" s="167">
        <v>42923</v>
      </c>
      <c r="B153" s="16">
        <v>32.1</v>
      </c>
      <c r="C153" s="16"/>
    </row>
    <row r="154" spans="1:3" x14ac:dyDescent="0.2">
      <c r="A154" s="167">
        <v>42926</v>
      </c>
      <c r="B154" s="16">
        <v>32.93</v>
      </c>
      <c r="C154" s="16"/>
    </row>
    <row r="155" spans="1:3" x14ac:dyDescent="0.2">
      <c r="A155" s="167">
        <v>42927</v>
      </c>
      <c r="B155" s="16">
        <v>33.06</v>
      </c>
      <c r="C155" s="16"/>
    </row>
    <row r="156" spans="1:3" x14ac:dyDescent="0.2">
      <c r="A156" s="167">
        <v>42928</v>
      </c>
      <c r="B156" s="16">
        <v>32.770000000000003</v>
      </c>
      <c r="C156" s="16"/>
    </row>
    <row r="157" spans="1:3" x14ac:dyDescent="0.2">
      <c r="A157" s="167">
        <v>42929</v>
      </c>
      <c r="B157" s="16">
        <v>32.32</v>
      </c>
      <c r="C157" s="16"/>
    </row>
    <row r="158" spans="1:3" x14ac:dyDescent="0.2">
      <c r="A158" s="167">
        <v>42930</v>
      </c>
      <c r="B158" s="16">
        <v>32.49</v>
      </c>
      <c r="C158" s="16"/>
    </row>
    <row r="159" spans="1:3" x14ac:dyDescent="0.2">
      <c r="A159" s="167">
        <v>42933</v>
      </c>
      <c r="B159" s="16">
        <v>32.26</v>
      </c>
      <c r="C159" s="16"/>
    </row>
    <row r="160" spans="1:3" x14ac:dyDescent="0.2">
      <c r="A160" s="167">
        <v>42934</v>
      </c>
      <c r="B160" s="16">
        <v>32.42</v>
      </c>
      <c r="C160" s="16"/>
    </row>
    <row r="161" spans="1:3" x14ac:dyDescent="0.2">
      <c r="A161" s="167">
        <v>42935</v>
      </c>
      <c r="B161" s="16">
        <v>32.71</v>
      </c>
      <c r="C161" s="16"/>
    </row>
    <row r="162" spans="1:3" x14ac:dyDescent="0.2">
      <c r="A162" s="167">
        <v>42936</v>
      </c>
      <c r="B162" s="16">
        <v>33.22</v>
      </c>
      <c r="C162" s="16"/>
    </row>
    <row r="163" spans="1:3" x14ac:dyDescent="0.2">
      <c r="A163" s="167">
        <v>42937</v>
      </c>
      <c r="B163" s="16">
        <v>33.049999999999997</v>
      </c>
      <c r="C163" s="16"/>
    </row>
    <row r="164" spans="1:3" x14ac:dyDescent="0.2">
      <c r="A164" s="167">
        <v>42940</v>
      </c>
      <c r="B164" s="16">
        <v>32.86</v>
      </c>
      <c r="C164" s="16"/>
    </row>
    <row r="165" spans="1:3" x14ac:dyDescent="0.2">
      <c r="A165" s="167">
        <v>42941</v>
      </c>
      <c r="B165" s="16">
        <v>32.75</v>
      </c>
      <c r="C165" s="16"/>
    </row>
    <row r="166" spans="1:3" x14ac:dyDescent="0.2">
      <c r="A166" s="167">
        <v>42942</v>
      </c>
      <c r="B166" s="16">
        <v>32.979999999999997</v>
      </c>
      <c r="C166" s="16"/>
    </row>
    <row r="167" spans="1:3" x14ac:dyDescent="0.2">
      <c r="A167" s="167">
        <v>42943</v>
      </c>
      <c r="B167" s="16">
        <v>33.1</v>
      </c>
      <c r="C167" s="16"/>
    </row>
    <row r="168" spans="1:3" x14ac:dyDescent="0.2">
      <c r="A168" s="167">
        <v>42944</v>
      </c>
      <c r="B168" s="16">
        <v>33.86</v>
      </c>
      <c r="C168" s="16"/>
    </row>
    <row r="169" spans="1:3" x14ac:dyDescent="0.2">
      <c r="A169" s="167">
        <v>42947</v>
      </c>
      <c r="B169" s="16">
        <v>33.96</v>
      </c>
      <c r="C169" s="16"/>
    </row>
    <row r="170" spans="1:3" x14ac:dyDescent="0.2">
      <c r="A170" s="167">
        <v>42948</v>
      </c>
      <c r="B170" s="16">
        <v>33.22</v>
      </c>
      <c r="C170" s="16"/>
    </row>
    <row r="171" spans="1:3" x14ac:dyDescent="0.2">
      <c r="A171" s="167">
        <v>42949</v>
      </c>
      <c r="B171" s="16">
        <v>33.51</v>
      </c>
      <c r="C171" s="16"/>
    </row>
    <row r="172" spans="1:3" x14ac:dyDescent="0.2">
      <c r="A172" s="167">
        <v>42950</v>
      </c>
      <c r="B172" s="16">
        <v>32.729999999999997</v>
      </c>
      <c r="C172" s="16"/>
    </row>
    <row r="173" spans="1:3" x14ac:dyDescent="0.2">
      <c r="A173" s="167">
        <v>42951</v>
      </c>
      <c r="B173" s="16">
        <v>32.94</v>
      </c>
      <c r="C173" s="16"/>
    </row>
    <row r="174" spans="1:3" x14ac:dyDescent="0.2">
      <c r="A174" s="167">
        <v>42954</v>
      </c>
      <c r="B174" s="16">
        <v>32.83</v>
      </c>
      <c r="C174" s="16"/>
    </row>
    <row r="175" spans="1:3" x14ac:dyDescent="0.2">
      <c r="A175" s="167">
        <v>42955</v>
      </c>
      <c r="B175" s="16">
        <v>33.119999999999997</v>
      </c>
      <c r="C175" s="16"/>
    </row>
    <row r="176" spans="1:3" x14ac:dyDescent="0.2">
      <c r="A176" s="167">
        <v>42956</v>
      </c>
      <c r="B176" s="16">
        <v>33.44</v>
      </c>
      <c r="C176" s="16"/>
    </row>
    <row r="177" spans="1:3" x14ac:dyDescent="0.2">
      <c r="A177" s="167">
        <v>42957</v>
      </c>
      <c r="B177" s="16">
        <v>33.04</v>
      </c>
      <c r="C177" s="16"/>
    </row>
    <row r="178" spans="1:3" x14ac:dyDescent="0.2">
      <c r="A178" s="167">
        <v>42958</v>
      </c>
      <c r="B178" s="16">
        <v>32.880000000000003</v>
      </c>
      <c r="C178" s="16"/>
    </row>
    <row r="179" spans="1:3" x14ac:dyDescent="0.2">
      <c r="A179" s="167">
        <v>42961</v>
      </c>
      <c r="B179" s="16">
        <v>32.67</v>
      </c>
      <c r="C179" s="16"/>
    </row>
    <row r="180" spans="1:3" x14ac:dyDescent="0.2">
      <c r="A180" s="167">
        <v>42962</v>
      </c>
      <c r="B180" s="16">
        <v>31.96</v>
      </c>
      <c r="C180" s="16"/>
    </row>
    <row r="181" spans="1:3" x14ac:dyDescent="0.2">
      <c r="A181" s="167">
        <v>42963</v>
      </c>
      <c r="B181" s="16">
        <v>32.1</v>
      </c>
      <c r="C181" s="16"/>
    </row>
    <row r="182" spans="1:3" x14ac:dyDescent="0.2">
      <c r="A182" s="167">
        <v>42964</v>
      </c>
      <c r="B182" s="16">
        <v>32.46</v>
      </c>
      <c r="C182" s="16"/>
    </row>
    <row r="183" spans="1:3" x14ac:dyDescent="0.2">
      <c r="A183" s="167">
        <v>42965</v>
      </c>
      <c r="B183" s="16">
        <v>32.86</v>
      </c>
      <c r="C183" s="16"/>
    </row>
    <row r="184" spans="1:3" x14ac:dyDescent="0.2">
      <c r="A184" s="167">
        <v>42968</v>
      </c>
      <c r="B184" s="16">
        <v>33.049999999999997</v>
      </c>
      <c r="C184" s="16"/>
    </row>
    <row r="185" spans="1:3" x14ac:dyDescent="0.2">
      <c r="A185" s="167">
        <v>42969</v>
      </c>
      <c r="B185" s="16">
        <v>33.31</v>
      </c>
      <c r="C185" s="16"/>
    </row>
    <row r="186" spans="1:3" x14ac:dyDescent="0.2">
      <c r="A186" s="167">
        <v>42970</v>
      </c>
      <c r="B186" s="16">
        <v>33.97</v>
      </c>
      <c r="C186" s="16"/>
    </row>
    <row r="187" spans="1:3" x14ac:dyDescent="0.2">
      <c r="A187" s="167">
        <v>42971</v>
      </c>
      <c r="B187" s="16">
        <v>34.03</v>
      </c>
      <c r="C187" s="16"/>
    </row>
    <row r="188" spans="1:3" x14ac:dyDescent="0.2">
      <c r="A188" s="167">
        <v>42972</v>
      </c>
      <c r="B188" s="16">
        <v>33.86</v>
      </c>
      <c r="C188" s="16"/>
    </row>
    <row r="189" spans="1:3" x14ac:dyDescent="0.2">
      <c r="A189" s="167">
        <v>42975</v>
      </c>
      <c r="B189" s="16">
        <v>33.840000000000003</v>
      </c>
      <c r="C189" s="16"/>
    </row>
    <row r="190" spans="1:3" x14ac:dyDescent="0.2">
      <c r="A190" s="167">
        <v>42976</v>
      </c>
      <c r="B190" s="16">
        <v>33.53</v>
      </c>
      <c r="C190" s="16"/>
    </row>
    <row r="191" spans="1:3" x14ac:dyDescent="0.2">
      <c r="A191" s="167">
        <v>42977</v>
      </c>
      <c r="B191" s="16">
        <v>33.58</v>
      </c>
      <c r="C191" s="16"/>
    </row>
    <row r="192" spans="1:3" x14ac:dyDescent="0.2">
      <c r="A192" s="167">
        <v>42978</v>
      </c>
      <c r="B192" s="16">
        <v>33.96</v>
      </c>
      <c r="C192" s="16"/>
    </row>
    <row r="193" spans="1:3" x14ac:dyDescent="0.2">
      <c r="A193" s="167">
        <v>42979</v>
      </c>
      <c r="B193" s="16">
        <v>34.67</v>
      </c>
      <c r="C193" s="16"/>
    </row>
    <row r="194" spans="1:3" x14ac:dyDescent="0.2">
      <c r="A194" s="167">
        <v>42983</v>
      </c>
      <c r="B194" s="16">
        <v>34.44</v>
      </c>
      <c r="C194" s="16"/>
    </row>
    <row r="195" spans="1:3" x14ac:dyDescent="0.2">
      <c r="A195" s="167">
        <v>42984</v>
      </c>
      <c r="B195" s="16">
        <v>34.549999999999997</v>
      </c>
      <c r="C195" s="16"/>
    </row>
    <row r="196" spans="1:3" x14ac:dyDescent="0.2">
      <c r="A196" s="167">
        <v>42985</v>
      </c>
      <c r="B196" s="16">
        <v>34.43</v>
      </c>
      <c r="C196" s="16"/>
    </row>
    <row r="197" spans="1:3" x14ac:dyDescent="0.2">
      <c r="A197" s="167">
        <v>42986</v>
      </c>
      <c r="B197" s="16">
        <v>33.93</v>
      </c>
      <c r="C197" s="16"/>
    </row>
    <row r="198" spans="1:3" x14ac:dyDescent="0.2">
      <c r="A198" s="167">
        <v>42989</v>
      </c>
      <c r="B198" s="16">
        <v>34.130000000000003</v>
      </c>
      <c r="C198" s="16"/>
    </row>
    <row r="199" spans="1:3" x14ac:dyDescent="0.2">
      <c r="A199" s="167">
        <v>42990</v>
      </c>
      <c r="B199" s="16">
        <v>34.18</v>
      </c>
      <c r="C199" s="16"/>
    </row>
    <row r="200" spans="1:3" x14ac:dyDescent="0.2">
      <c r="A200" s="167">
        <v>42991</v>
      </c>
      <c r="B200" s="16">
        <v>33.83</v>
      </c>
      <c r="C200" s="16"/>
    </row>
    <row r="201" spans="1:3" x14ac:dyDescent="0.2">
      <c r="A201" s="167">
        <v>42992</v>
      </c>
      <c r="B201" s="16">
        <v>33.83</v>
      </c>
      <c r="C201" s="16"/>
    </row>
    <row r="202" spans="1:3" x14ac:dyDescent="0.2">
      <c r="A202" s="167">
        <v>42993</v>
      </c>
      <c r="B202" s="16">
        <v>33.56</v>
      </c>
      <c r="C202" s="16"/>
    </row>
    <row r="203" spans="1:3" x14ac:dyDescent="0.2">
      <c r="A203" s="167">
        <v>42996</v>
      </c>
      <c r="B203" s="16">
        <v>33.19</v>
      </c>
      <c r="C203" s="16"/>
    </row>
    <row r="204" spans="1:3" x14ac:dyDescent="0.2">
      <c r="A204" s="167">
        <v>42997</v>
      </c>
      <c r="B204" s="16">
        <v>33.520000000000003</v>
      </c>
      <c r="C204" s="16"/>
    </row>
    <row r="205" spans="1:3" x14ac:dyDescent="0.2">
      <c r="A205" s="167">
        <v>42998</v>
      </c>
      <c r="B205" s="16">
        <v>33.67</v>
      </c>
      <c r="C205" s="16"/>
    </row>
    <row r="206" spans="1:3" x14ac:dyDescent="0.2">
      <c r="A206" s="167">
        <v>42999</v>
      </c>
      <c r="B206" s="16">
        <v>33.1</v>
      </c>
      <c r="C206" s="16"/>
    </row>
    <row r="207" spans="1:3" x14ac:dyDescent="0.2">
      <c r="A207" s="167">
        <v>43000</v>
      </c>
      <c r="B207" s="16">
        <v>32.49</v>
      </c>
      <c r="C207" s="16"/>
    </row>
    <row r="208" spans="1:3" x14ac:dyDescent="0.2">
      <c r="A208" s="167">
        <v>43003</v>
      </c>
      <c r="B208" s="16">
        <v>32.28</v>
      </c>
      <c r="C208" s="16"/>
    </row>
    <row r="209" spans="1:3" x14ac:dyDescent="0.2">
      <c r="A209" s="167">
        <v>43004</v>
      </c>
      <c r="B209" s="16">
        <v>31.729999999999997</v>
      </c>
      <c r="C209" s="16"/>
    </row>
    <row r="210" spans="1:3" x14ac:dyDescent="0.2">
      <c r="A210" s="167">
        <v>43005</v>
      </c>
      <c r="B210" s="16">
        <v>31.645000000000003</v>
      </c>
      <c r="C210" s="16"/>
    </row>
    <row r="211" spans="1:3" x14ac:dyDescent="0.2">
      <c r="A211" s="167">
        <v>43006</v>
      </c>
      <c r="B211" s="16">
        <v>31.215000000000003</v>
      </c>
      <c r="C211" s="16"/>
    </row>
    <row r="212" spans="1:3" x14ac:dyDescent="0.2">
      <c r="A212" s="167">
        <v>43007</v>
      </c>
      <c r="B212" s="16">
        <v>31.195</v>
      </c>
      <c r="C212" s="16"/>
    </row>
    <row r="213" spans="1:3" x14ac:dyDescent="0.2">
      <c r="A213" s="167">
        <v>43010</v>
      </c>
      <c r="B213" s="16">
        <v>31.145000000000003</v>
      </c>
      <c r="C213" s="16"/>
    </row>
    <row r="214" spans="1:3" x14ac:dyDescent="0.2">
      <c r="A214" s="167">
        <v>43011</v>
      </c>
      <c r="B214" s="16">
        <v>31.375</v>
      </c>
      <c r="C214" s="16"/>
    </row>
    <row r="215" spans="1:3" x14ac:dyDescent="0.2">
      <c r="A215" s="167">
        <v>43012</v>
      </c>
      <c r="B215" s="16">
        <v>31.854999999999997</v>
      </c>
      <c r="C215" s="16"/>
    </row>
    <row r="216" spans="1:3" x14ac:dyDescent="0.2">
      <c r="A216" s="167">
        <v>43013</v>
      </c>
      <c r="B216" s="16">
        <v>31.625</v>
      </c>
      <c r="C216" s="16"/>
    </row>
    <row r="217" spans="1:3" x14ac:dyDescent="0.2">
      <c r="A217" s="167">
        <v>43014</v>
      </c>
      <c r="B217" s="16">
        <v>31.575000000000003</v>
      </c>
      <c r="C217" s="16"/>
    </row>
    <row r="218" spans="1:3" x14ac:dyDescent="0.2">
      <c r="A218" s="167">
        <v>43018</v>
      </c>
      <c r="B218" s="16">
        <v>31.734999999999999</v>
      </c>
      <c r="C218" s="16"/>
    </row>
    <row r="219" spans="1:3" x14ac:dyDescent="0.2">
      <c r="A219" s="167">
        <v>43019</v>
      </c>
      <c r="B219" s="16">
        <v>31.774999999999999</v>
      </c>
      <c r="C219" s="16"/>
    </row>
    <row r="220" spans="1:3" x14ac:dyDescent="0.2">
      <c r="A220" s="167">
        <v>43020</v>
      </c>
      <c r="B220" s="16">
        <v>31.905000000000001</v>
      </c>
      <c r="C220" s="16"/>
    </row>
    <row r="221" spans="1:3" x14ac:dyDescent="0.2">
      <c r="A221" s="167">
        <v>43021</v>
      </c>
      <c r="B221" s="16">
        <v>32.314999999999998</v>
      </c>
      <c r="C221" s="16"/>
    </row>
    <row r="222" spans="1:3" x14ac:dyDescent="0.2">
      <c r="A222" s="167">
        <v>43024</v>
      </c>
      <c r="B222" s="16">
        <v>32.215000000000003</v>
      </c>
      <c r="C222" s="16"/>
    </row>
    <row r="223" spans="1:3" x14ac:dyDescent="0.2">
      <c r="A223" s="167">
        <v>43025</v>
      </c>
      <c r="B223" s="16">
        <v>32.215000000000003</v>
      </c>
      <c r="C223" s="16"/>
    </row>
    <row r="224" spans="1:3" x14ac:dyDescent="0.2">
      <c r="A224" s="167">
        <v>43026</v>
      </c>
      <c r="B224" s="16">
        <v>32.034999999999997</v>
      </c>
      <c r="C224" s="16"/>
    </row>
    <row r="225" spans="1:3" x14ac:dyDescent="0.2">
      <c r="A225" s="167">
        <v>43027</v>
      </c>
      <c r="B225" s="16">
        <v>32.454999999999998</v>
      </c>
      <c r="C225" s="16"/>
    </row>
    <row r="226" spans="1:3" x14ac:dyDescent="0.2">
      <c r="A226" s="167">
        <v>43028</v>
      </c>
      <c r="B226" s="16">
        <v>32.784999999999997</v>
      </c>
      <c r="C226" s="16"/>
    </row>
    <row r="227" spans="1:3" x14ac:dyDescent="0.2">
      <c r="A227" s="167">
        <v>43031</v>
      </c>
      <c r="B227" s="16">
        <v>33.255000000000003</v>
      </c>
      <c r="C227" s="16"/>
    </row>
    <row r="228" spans="1:3" x14ac:dyDescent="0.2">
      <c r="A228" s="167">
        <v>43032</v>
      </c>
      <c r="B228" s="16">
        <v>32.965000000000003</v>
      </c>
      <c r="C228" s="16"/>
    </row>
    <row r="229" spans="1:3" x14ac:dyDescent="0.2">
      <c r="A229" s="167">
        <v>43033</v>
      </c>
      <c r="B229" s="16">
        <v>32.884999999999998</v>
      </c>
      <c r="C229" s="16"/>
    </row>
    <row r="230" spans="1:3" x14ac:dyDescent="0.2">
      <c r="A230" s="167">
        <v>43034</v>
      </c>
      <c r="B230" s="16">
        <v>33.125</v>
      </c>
      <c r="C230" s="16"/>
    </row>
    <row r="231" spans="1:3" x14ac:dyDescent="0.2">
      <c r="A231" s="167">
        <v>43035</v>
      </c>
      <c r="B231" s="16">
        <v>33.465000000000003</v>
      </c>
      <c r="C231" s="16"/>
    </row>
    <row r="232" spans="1:3" x14ac:dyDescent="0.2">
      <c r="A232" s="167">
        <v>43038</v>
      </c>
      <c r="B232" s="16">
        <v>33.305</v>
      </c>
      <c r="C232" s="16"/>
    </row>
    <row r="233" spans="1:3" x14ac:dyDescent="0.2">
      <c r="A233" s="167">
        <v>43039</v>
      </c>
      <c r="B233" s="16">
        <v>33.375</v>
      </c>
      <c r="C233" s="16"/>
    </row>
    <row r="234" spans="1:3" x14ac:dyDescent="0.2">
      <c r="A234" s="167">
        <v>43040</v>
      </c>
      <c r="B234" s="16">
        <v>33.524999999999999</v>
      </c>
      <c r="C234" s="16"/>
    </row>
    <row r="235" spans="1:3" x14ac:dyDescent="0.2">
      <c r="A235" s="167">
        <v>43041</v>
      </c>
      <c r="B235" s="16">
        <v>33.484999999999999</v>
      </c>
      <c r="C235" s="16"/>
    </row>
    <row r="236" spans="1:3" x14ac:dyDescent="0.2">
      <c r="A236" s="167">
        <v>43042</v>
      </c>
      <c r="B236" s="16">
        <v>33.045000000000002</v>
      </c>
      <c r="C236" s="16"/>
    </row>
    <row r="237" spans="1:3" x14ac:dyDescent="0.2">
      <c r="A237" s="167">
        <v>43045</v>
      </c>
      <c r="B237" s="16">
        <v>33.354999999999997</v>
      </c>
      <c r="C237" s="16"/>
    </row>
    <row r="238" spans="1:3" x14ac:dyDescent="0.2">
      <c r="A238" s="167">
        <v>43046</v>
      </c>
      <c r="B238" s="16">
        <v>34.145000000000003</v>
      </c>
      <c r="C238" s="16"/>
    </row>
    <row r="239" spans="1:3" x14ac:dyDescent="0.2">
      <c r="A239" s="167">
        <v>43047</v>
      </c>
      <c r="B239" s="16">
        <v>34.494999999999997</v>
      </c>
      <c r="C239" s="16"/>
    </row>
    <row r="240" spans="1:3" x14ac:dyDescent="0.2">
      <c r="A240" s="167">
        <v>43048</v>
      </c>
      <c r="B240" s="16">
        <v>34.265000000000001</v>
      </c>
      <c r="C240" s="16"/>
    </row>
    <row r="241" spans="1:3" x14ac:dyDescent="0.2">
      <c r="A241" s="167">
        <v>43049</v>
      </c>
      <c r="B241" s="16">
        <v>33.935000000000002</v>
      </c>
      <c r="C241" s="16"/>
    </row>
    <row r="242" spans="1:3" x14ac:dyDescent="0.2">
      <c r="A242" s="167">
        <v>43052</v>
      </c>
      <c r="B242" s="16">
        <v>33.454999999999998</v>
      </c>
      <c r="C242" s="16"/>
    </row>
    <row r="243" spans="1:3" x14ac:dyDescent="0.2">
      <c r="A243" s="167">
        <v>43053</v>
      </c>
      <c r="B243" s="16">
        <v>33.134999999999998</v>
      </c>
      <c r="C243" s="16"/>
    </row>
    <row r="244" spans="1:3" x14ac:dyDescent="0.2">
      <c r="A244" s="167">
        <v>43054</v>
      </c>
      <c r="B244" s="16">
        <v>33.875</v>
      </c>
      <c r="C244" s="16"/>
    </row>
    <row r="245" spans="1:3" x14ac:dyDescent="0.2">
      <c r="A245" s="167">
        <v>43055</v>
      </c>
      <c r="B245" s="16">
        <v>33.555</v>
      </c>
      <c r="C245" s="16"/>
    </row>
    <row r="246" spans="1:3" x14ac:dyDescent="0.2">
      <c r="A246" s="167">
        <v>43056</v>
      </c>
      <c r="B246" s="16">
        <v>33.564999999999998</v>
      </c>
      <c r="C246" s="16"/>
    </row>
    <row r="247" spans="1:3" x14ac:dyDescent="0.2">
      <c r="A247" s="167">
        <v>43059</v>
      </c>
      <c r="B247" s="16">
        <v>33.075000000000003</v>
      </c>
      <c r="C247" s="16"/>
    </row>
    <row r="248" spans="1:3" x14ac:dyDescent="0.2">
      <c r="A248" s="167">
        <v>43060</v>
      </c>
      <c r="B248" s="16">
        <v>33.295000000000002</v>
      </c>
      <c r="C248" s="16"/>
    </row>
    <row r="249" spans="1:3" x14ac:dyDescent="0.2">
      <c r="A249" s="167">
        <v>43061</v>
      </c>
      <c r="B249" s="16">
        <v>33.174999999999997</v>
      </c>
      <c r="C249" s="16"/>
    </row>
    <row r="250" spans="1:3" x14ac:dyDescent="0.2">
      <c r="A250" s="167">
        <v>43066</v>
      </c>
      <c r="B250" s="16">
        <v>32.6</v>
      </c>
      <c r="C250" s="16"/>
    </row>
    <row r="251" spans="1:3" x14ac:dyDescent="0.2">
      <c r="A251" s="167">
        <v>43067</v>
      </c>
      <c r="B251" s="16">
        <v>33</v>
      </c>
      <c r="C251" s="16"/>
    </row>
    <row r="252" spans="1:3" x14ac:dyDescent="0.2">
      <c r="A252" s="167">
        <v>43068</v>
      </c>
      <c r="B252" s="16">
        <v>32.950000000000003</v>
      </c>
      <c r="C252" s="16"/>
    </row>
    <row r="253" spans="1:3" x14ac:dyDescent="0.2">
      <c r="A253" s="167">
        <v>43069</v>
      </c>
      <c r="B253" s="16">
        <v>32.75</v>
      </c>
      <c r="C253" s="16"/>
    </row>
    <row r="254" spans="1:3" x14ac:dyDescent="0.2">
      <c r="A254" s="167">
        <v>43070</v>
      </c>
      <c r="B254" s="16">
        <v>32.69</v>
      </c>
      <c r="C254" s="16"/>
    </row>
    <row r="255" spans="1:3" x14ac:dyDescent="0.2">
      <c r="A255" s="167">
        <v>43073</v>
      </c>
      <c r="B255" s="16">
        <v>32.44</v>
      </c>
      <c r="C255" s="16"/>
    </row>
    <row r="256" spans="1:3" x14ac:dyDescent="0.2">
      <c r="A256" s="167">
        <v>43074</v>
      </c>
      <c r="B256" s="16">
        <v>32.5</v>
      </c>
      <c r="C256" s="16"/>
    </row>
    <row r="257" spans="1:3" x14ac:dyDescent="0.2">
      <c r="A257" s="167">
        <v>43075</v>
      </c>
      <c r="B257" s="16">
        <v>32.17</v>
      </c>
      <c r="C257" s="16"/>
    </row>
    <row r="258" spans="1:3" x14ac:dyDescent="0.2">
      <c r="A258" s="167">
        <v>43076</v>
      </c>
      <c r="B258" s="16">
        <v>32.33</v>
      </c>
      <c r="C258" s="16"/>
    </row>
    <row r="259" spans="1:3" x14ac:dyDescent="0.2">
      <c r="A259" s="167">
        <v>43077</v>
      </c>
      <c r="B259" s="16">
        <v>32.619999999999997</v>
      </c>
      <c r="C259" s="16"/>
    </row>
    <row r="260" spans="1:3" x14ac:dyDescent="0.2">
      <c r="A260" s="167">
        <v>43080</v>
      </c>
      <c r="B260" s="16">
        <v>32.46</v>
      </c>
      <c r="C260" s="16"/>
    </row>
    <row r="261" spans="1:3" x14ac:dyDescent="0.2">
      <c r="A261" s="167">
        <v>43081</v>
      </c>
      <c r="B261" s="16">
        <v>32.450000000000003</v>
      </c>
      <c r="C261" s="16"/>
    </row>
    <row r="262" spans="1:3" x14ac:dyDescent="0.2">
      <c r="A262" s="167">
        <v>43082</v>
      </c>
      <c r="B262" s="16">
        <v>32.21</v>
      </c>
      <c r="C262" s="16"/>
    </row>
    <row r="263" spans="1:3" x14ac:dyDescent="0.2">
      <c r="A263" s="167">
        <v>43083</v>
      </c>
      <c r="B263" s="16">
        <v>32.18</v>
      </c>
      <c r="C263" s="16"/>
    </row>
    <row r="264" spans="1:3" x14ac:dyDescent="0.2">
      <c r="A264" s="167">
        <v>43084</v>
      </c>
      <c r="B264" s="16">
        <v>32.409999999999997</v>
      </c>
      <c r="C264" s="16"/>
    </row>
    <row r="265" spans="1:3" x14ac:dyDescent="0.2">
      <c r="A265" s="167">
        <v>43087</v>
      </c>
      <c r="B265" s="16">
        <v>32.270000000000003</v>
      </c>
      <c r="C265" s="16"/>
    </row>
    <row r="266" spans="1:3" x14ac:dyDescent="0.2">
      <c r="A266" s="167">
        <v>43088</v>
      </c>
      <c r="B266" s="16">
        <v>32.47</v>
      </c>
      <c r="C266" s="16"/>
    </row>
    <row r="267" spans="1:3" x14ac:dyDescent="0.2">
      <c r="A267" s="167">
        <v>43089</v>
      </c>
      <c r="B267" s="16">
        <v>32.21</v>
      </c>
      <c r="C267" s="16"/>
    </row>
    <row r="268" spans="1:3" x14ac:dyDescent="0.2">
      <c r="A268" s="167">
        <v>43090</v>
      </c>
      <c r="B268" s="16">
        <v>31.795000000000002</v>
      </c>
      <c r="C268" s="16"/>
    </row>
    <row r="269" spans="1:3" x14ac:dyDescent="0.2">
      <c r="A269" s="167">
        <v>43091</v>
      </c>
      <c r="B269" s="16">
        <v>31.835000000000001</v>
      </c>
      <c r="C269" s="16"/>
    </row>
    <row r="270" spans="1:3" x14ac:dyDescent="0.2">
      <c r="A270" s="167">
        <v>43095</v>
      </c>
      <c r="B270" s="16">
        <v>32.325000000000003</v>
      </c>
      <c r="C270" s="16"/>
    </row>
    <row r="271" spans="1:3" x14ac:dyDescent="0.2">
      <c r="A271" s="167">
        <v>43096</v>
      </c>
      <c r="B271" s="16">
        <v>32.195</v>
      </c>
      <c r="C271" s="16"/>
    </row>
    <row r="272" spans="1:3" x14ac:dyDescent="0.2">
      <c r="A272" s="167">
        <v>43097</v>
      </c>
      <c r="B272" s="16">
        <v>31.625</v>
      </c>
      <c r="C272" s="16"/>
    </row>
    <row r="273" spans="1:3" x14ac:dyDescent="0.2">
      <c r="A273" s="167">
        <v>43098</v>
      </c>
      <c r="B273" s="16">
        <v>32.204999999999998</v>
      </c>
      <c r="C273" s="16"/>
    </row>
    <row r="274" spans="1:3" x14ac:dyDescent="0.2">
      <c r="A274" s="167">
        <v>43102</v>
      </c>
      <c r="B274" s="16">
        <v>32.125</v>
      </c>
      <c r="C274" s="16"/>
    </row>
    <row r="275" spans="1:3" x14ac:dyDescent="0.2">
      <c r="A275" s="167">
        <v>43103</v>
      </c>
      <c r="B275" s="16">
        <v>32.474999999999994</v>
      </c>
      <c r="C275" s="16"/>
    </row>
    <row r="276" spans="1:3" x14ac:dyDescent="0.2">
      <c r="A276" s="167">
        <v>43104</v>
      </c>
      <c r="B276" s="16">
        <v>32.445</v>
      </c>
      <c r="C276" s="16"/>
    </row>
    <row r="277" spans="1:3" x14ac:dyDescent="0.2">
      <c r="A277" s="167">
        <v>43105</v>
      </c>
      <c r="B277" s="16">
        <v>32.335000000000001</v>
      </c>
      <c r="C277" s="16"/>
    </row>
    <row r="278" spans="1:3" x14ac:dyDescent="0.2">
      <c r="A278" s="167">
        <v>43108</v>
      </c>
      <c r="B278" s="16">
        <v>32.115000000000002</v>
      </c>
      <c r="C278" s="16"/>
    </row>
    <row r="279" spans="1:3" x14ac:dyDescent="0.2">
      <c r="A279" s="167">
        <v>43109</v>
      </c>
      <c r="B279" s="16">
        <v>32.275000000000006</v>
      </c>
      <c r="C279" s="16"/>
    </row>
    <row r="280" spans="1:3" x14ac:dyDescent="0.2">
      <c r="A280" s="167">
        <v>43110</v>
      </c>
      <c r="B280" s="16">
        <v>32.025000000000006</v>
      </c>
      <c r="C280" s="16"/>
    </row>
    <row r="281" spans="1:3" x14ac:dyDescent="0.2">
      <c r="A281" s="167">
        <v>43111</v>
      </c>
      <c r="B281" s="16">
        <v>31.725000000000001</v>
      </c>
      <c r="C281" s="16"/>
    </row>
    <row r="282" spans="1:3" x14ac:dyDescent="0.2">
      <c r="A282" s="167">
        <v>43112</v>
      </c>
      <c r="B282" s="16">
        <v>31.705000000000002</v>
      </c>
      <c r="C282" s="16"/>
    </row>
    <row r="283" spans="1:3" x14ac:dyDescent="0.2">
      <c r="A283" s="167">
        <v>43116</v>
      </c>
      <c r="B283" s="16">
        <v>31.365000000000002</v>
      </c>
      <c r="C283" s="16"/>
    </row>
    <row r="284" spans="1:3" x14ac:dyDescent="0.2">
      <c r="A284" s="167">
        <v>43117</v>
      </c>
      <c r="B284" s="16">
        <v>31.085000000000001</v>
      </c>
      <c r="C284" s="16"/>
    </row>
    <row r="285" spans="1:3" x14ac:dyDescent="0.2">
      <c r="A285" s="167">
        <v>43118</v>
      </c>
      <c r="B285" s="16">
        <v>30.805</v>
      </c>
      <c r="C285" s="16"/>
    </row>
    <row r="286" spans="1:3" x14ac:dyDescent="0.2">
      <c r="A286" s="167">
        <v>43119</v>
      </c>
      <c r="B286" s="16">
        <v>30.880000000000003</v>
      </c>
      <c r="C286" s="16"/>
    </row>
    <row r="287" spans="1:3" x14ac:dyDescent="0.2">
      <c r="A287" s="167">
        <v>43122</v>
      </c>
      <c r="B287" s="16">
        <v>30.759999999999998</v>
      </c>
      <c r="C287" s="16"/>
    </row>
    <row r="288" spans="1:3" x14ac:dyDescent="0.2">
      <c r="A288" s="167">
        <v>43123</v>
      </c>
      <c r="B288" s="16">
        <v>31.119999999999997</v>
      </c>
      <c r="C288" s="16"/>
    </row>
    <row r="289" spans="1:3" x14ac:dyDescent="0.2">
      <c r="A289" s="167">
        <v>43124</v>
      </c>
      <c r="B289" s="16">
        <v>31.28</v>
      </c>
      <c r="C289" s="16"/>
    </row>
    <row r="290" spans="1:3" x14ac:dyDescent="0.2">
      <c r="A290" s="167">
        <v>43125</v>
      </c>
      <c r="B290" s="16">
        <v>31.1</v>
      </c>
      <c r="C290" s="16"/>
    </row>
    <row r="291" spans="1:3" x14ac:dyDescent="0.2">
      <c r="A291" s="167">
        <v>43126</v>
      </c>
      <c r="B291" s="16">
        <v>31.39</v>
      </c>
      <c r="C291" s="16"/>
    </row>
    <row r="292" spans="1:3" x14ac:dyDescent="0.2">
      <c r="A292" s="167">
        <v>43129</v>
      </c>
      <c r="B292" s="16">
        <v>31.47</v>
      </c>
      <c r="C292" s="16"/>
    </row>
    <row r="293" spans="1:3" x14ac:dyDescent="0.2">
      <c r="A293" s="167">
        <v>43130</v>
      </c>
      <c r="B293" s="16">
        <v>31.68</v>
      </c>
      <c r="C293" s="16"/>
    </row>
    <row r="294" spans="1:3" x14ac:dyDescent="0.2">
      <c r="A294" s="167">
        <v>43131</v>
      </c>
      <c r="B294" s="16">
        <v>31.67</v>
      </c>
      <c r="C294" s="16"/>
    </row>
    <row r="295" spans="1:3" x14ac:dyDescent="0.2">
      <c r="A295" s="167">
        <v>43132</v>
      </c>
      <c r="B295" s="16">
        <v>31.5</v>
      </c>
      <c r="C295" s="16"/>
    </row>
    <row r="296" spans="1:3" x14ac:dyDescent="0.2">
      <c r="A296" s="167">
        <v>43133</v>
      </c>
      <c r="B296" s="16">
        <v>30.984999999999999</v>
      </c>
      <c r="C296" s="16"/>
    </row>
    <row r="297" spans="1:3" x14ac:dyDescent="0.2">
      <c r="A297" s="167">
        <v>43136</v>
      </c>
      <c r="B297" s="16">
        <v>30.975000000000001</v>
      </c>
      <c r="C297" s="16"/>
    </row>
    <row r="298" spans="1:3" x14ac:dyDescent="0.2">
      <c r="A298" s="167">
        <v>43137</v>
      </c>
      <c r="B298" s="16">
        <v>31.634999999999998</v>
      </c>
      <c r="C298" s="16"/>
    </row>
    <row r="299" spans="1:3" x14ac:dyDescent="0.2">
      <c r="A299" s="167">
        <v>43138</v>
      </c>
      <c r="B299" s="16">
        <v>31.035</v>
      </c>
      <c r="C299" s="16"/>
    </row>
    <row r="300" spans="1:3" x14ac:dyDescent="0.2">
      <c r="A300" s="167">
        <v>43139</v>
      </c>
      <c r="B300" s="16">
        <v>30.685000000000002</v>
      </c>
      <c r="C300" s="16"/>
    </row>
    <row r="301" spans="1:3" x14ac:dyDescent="0.2">
      <c r="A301" s="167">
        <v>43140</v>
      </c>
      <c r="B301" s="16">
        <v>30.435000000000002</v>
      </c>
      <c r="C301" s="16"/>
    </row>
    <row r="302" spans="1:3" x14ac:dyDescent="0.2">
      <c r="A302" s="167">
        <v>43143</v>
      </c>
      <c r="B302" s="16">
        <v>30.325000000000003</v>
      </c>
      <c r="C302" s="16"/>
    </row>
    <row r="303" spans="1:3" x14ac:dyDescent="0.2">
      <c r="A303" s="167">
        <v>43144</v>
      </c>
      <c r="B303" s="16">
        <v>30.045000000000002</v>
      </c>
      <c r="C303" s="16"/>
    </row>
    <row r="304" spans="1:3" x14ac:dyDescent="0.2">
      <c r="A304" s="167">
        <v>43145</v>
      </c>
      <c r="B304" s="16">
        <v>30.274999999999999</v>
      </c>
      <c r="C304" s="16"/>
    </row>
    <row r="305" spans="1:3" x14ac:dyDescent="0.2">
      <c r="A305" s="167">
        <v>43146</v>
      </c>
      <c r="B305" s="16">
        <v>30.174999999999997</v>
      </c>
      <c r="C305" s="16"/>
    </row>
    <row r="306" spans="1:3" x14ac:dyDescent="0.2">
      <c r="A306" s="167">
        <v>43147</v>
      </c>
      <c r="B306" s="16">
        <v>30.015000000000001</v>
      </c>
      <c r="C306" s="16"/>
    </row>
    <row r="307" spans="1:3" x14ac:dyDescent="0.2">
      <c r="A307" s="167">
        <v>43151</v>
      </c>
      <c r="B307" s="16">
        <v>30.21</v>
      </c>
      <c r="C307" s="16"/>
    </row>
    <row r="308" spans="1:3" x14ac:dyDescent="0.2">
      <c r="A308" s="167">
        <v>43152</v>
      </c>
      <c r="B308" s="16">
        <v>30.42</v>
      </c>
      <c r="C308" s="16"/>
    </row>
    <row r="309" spans="1:3" x14ac:dyDescent="0.2">
      <c r="A309" s="167">
        <v>43153</v>
      </c>
      <c r="B309" s="16">
        <v>30.39</v>
      </c>
      <c r="C309" s="16"/>
    </row>
    <row r="310" spans="1:3" x14ac:dyDescent="0.2">
      <c r="A310" s="167">
        <v>43154</v>
      </c>
      <c r="B310" s="16">
        <v>30.71</v>
      </c>
      <c r="C310" s="16"/>
    </row>
    <row r="311" spans="1:3" x14ac:dyDescent="0.2">
      <c r="A311" s="167">
        <v>43157</v>
      </c>
      <c r="B311" s="16">
        <v>30.97</v>
      </c>
      <c r="C311" s="16"/>
    </row>
    <row r="312" spans="1:3" x14ac:dyDescent="0.2">
      <c r="A312" s="167">
        <v>43158</v>
      </c>
      <c r="B312" s="16">
        <v>30.54</v>
      </c>
      <c r="C312" s="16"/>
    </row>
    <row r="313" spans="1:3" x14ac:dyDescent="0.2">
      <c r="A313" s="167">
        <v>43159</v>
      </c>
      <c r="B313" s="16">
        <v>30.58</v>
      </c>
      <c r="C313" s="16"/>
    </row>
    <row r="314" spans="1:3" x14ac:dyDescent="0.2">
      <c r="A314" s="167">
        <v>43160</v>
      </c>
      <c r="B314" s="16">
        <v>30.740000000000002</v>
      </c>
      <c r="C314" s="16"/>
    </row>
    <row r="315" spans="1:3" x14ac:dyDescent="0.2">
      <c r="A315" s="167">
        <v>43161</v>
      </c>
      <c r="B315" s="16">
        <v>30.65</v>
      </c>
      <c r="C315" s="16"/>
    </row>
    <row r="316" spans="1:3" x14ac:dyDescent="0.2">
      <c r="A316" s="167">
        <v>43164</v>
      </c>
      <c r="B316" s="16">
        <v>30.560000000000002</v>
      </c>
      <c r="C316" s="16"/>
    </row>
    <row r="317" spans="1:3" x14ac:dyDescent="0.2">
      <c r="A317" s="167">
        <v>43165</v>
      </c>
      <c r="B317" s="16">
        <v>30.83</v>
      </c>
      <c r="C317" s="16"/>
    </row>
    <row r="318" spans="1:3" x14ac:dyDescent="0.2">
      <c r="A318" s="167">
        <v>43166</v>
      </c>
      <c r="B318" s="16">
        <v>30.450000000000003</v>
      </c>
      <c r="C318" s="16"/>
    </row>
    <row r="319" spans="1:3" x14ac:dyDescent="0.2">
      <c r="A319" s="167">
        <v>43167</v>
      </c>
      <c r="B319" s="16">
        <v>30.189999999999998</v>
      </c>
      <c r="C319" s="16"/>
    </row>
    <row r="320" spans="1:3" x14ac:dyDescent="0.2">
      <c r="A320" s="167">
        <v>43168</v>
      </c>
      <c r="B320" s="16">
        <v>29.939999999999998</v>
      </c>
      <c r="C320" s="16"/>
    </row>
    <row r="321" spans="1:3" x14ac:dyDescent="0.2">
      <c r="A321" s="167">
        <v>43171</v>
      </c>
      <c r="B321" s="16">
        <v>30.1</v>
      </c>
      <c r="C321" s="16"/>
    </row>
    <row r="322" spans="1:3" x14ac:dyDescent="0.2">
      <c r="A322" s="167">
        <v>43172</v>
      </c>
      <c r="B322" s="16">
        <v>30.57</v>
      </c>
      <c r="C322" s="16"/>
    </row>
    <row r="323" spans="1:3" x14ac:dyDescent="0.2">
      <c r="A323" s="167">
        <v>43173</v>
      </c>
      <c r="B323" s="16">
        <v>30.060000000000002</v>
      </c>
      <c r="C323" s="16"/>
    </row>
    <row r="324" spans="1:3" x14ac:dyDescent="0.2">
      <c r="A324" s="167">
        <v>43174</v>
      </c>
      <c r="B324" s="16">
        <v>30.41</v>
      </c>
      <c r="C324" s="16"/>
    </row>
    <row r="325" spans="1:3" x14ac:dyDescent="0.2">
      <c r="A325" s="167">
        <v>43175</v>
      </c>
      <c r="B325" s="16">
        <v>30.33</v>
      </c>
      <c r="C325" s="16"/>
    </row>
    <row r="326" spans="1:3" x14ac:dyDescent="0.2">
      <c r="A326" s="167">
        <v>43178</v>
      </c>
      <c r="B326" s="16">
        <v>30.41</v>
      </c>
      <c r="C326" s="16"/>
    </row>
    <row r="327" spans="1:3" x14ac:dyDescent="0.2">
      <c r="A327" s="167">
        <v>43179</v>
      </c>
      <c r="B327" s="16">
        <v>30.09</v>
      </c>
      <c r="C327" s="16"/>
    </row>
    <row r="328" spans="1:3" x14ac:dyDescent="0.2">
      <c r="A328" s="167">
        <v>43180</v>
      </c>
      <c r="B328" s="16">
        <v>30.72</v>
      </c>
      <c r="C328" s="16"/>
    </row>
    <row r="329" spans="1:3" x14ac:dyDescent="0.2">
      <c r="A329" s="167">
        <v>43181</v>
      </c>
      <c r="B329" s="16">
        <v>30.229999999999997</v>
      </c>
      <c r="C329" s="16"/>
    </row>
    <row r="330" spans="1:3" x14ac:dyDescent="0.2">
      <c r="A330" s="167">
        <v>43182</v>
      </c>
      <c r="B330" s="16">
        <v>29.770000000000003</v>
      </c>
      <c r="C330" s="16"/>
    </row>
    <row r="331" spans="1:3" x14ac:dyDescent="0.2">
      <c r="A331" s="167">
        <v>43185</v>
      </c>
      <c r="B331" s="16">
        <v>29.810000000000002</v>
      </c>
      <c r="C331" s="16"/>
    </row>
    <row r="332" spans="1:3" x14ac:dyDescent="0.2">
      <c r="A332" s="167">
        <v>43186</v>
      </c>
      <c r="B332" s="16">
        <v>29.93</v>
      </c>
      <c r="C332" s="16"/>
    </row>
    <row r="333" spans="1:3" x14ac:dyDescent="0.2">
      <c r="A333" s="167">
        <v>43187</v>
      </c>
      <c r="B333" s="16">
        <v>29.97</v>
      </c>
      <c r="C333" s="16"/>
    </row>
    <row r="334" spans="1:3" x14ac:dyDescent="0.2">
      <c r="A334" s="167">
        <v>43188</v>
      </c>
      <c r="B334" s="16">
        <v>30.22</v>
      </c>
      <c r="C334" s="16"/>
    </row>
    <row r="335" spans="1:3" x14ac:dyDescent="0.2">
      <c r="A335" s="167">
        <v>43192</v>
      </c>
      <c r="B335" s="16">
        <v>30.39</v>
      </c>
      <c r="C335" s="16"/>
    </row>
    <row r="336" spans="1:3" x14ac:dyDescent="0.2">
      <c r="A336" s="167">
        <v>43193</v>
      </c>
      <c r="B336" s="16">
        <v>30.689999999999998</v>
      </c>
      <c r="C336" s="16"/>
    </row>
    <row r="337" spans="1:3" x14ac:dyDescent="0.2">
      <c r="A337" s="167">
        <v>43194</v>
      </c>
      <c r="B337" s="16">
        <v>30.03</v>
      </c>
      <c r="C337" s="16"/>
    </row>
    <row r="338" spans="1:3" x14ac:dyDescent="0.2">
      <c r="A338" s="167">
        <v>43195</v>
      </c>
      <c r="B338" s="16">
        <v>30.130000000000003</v>
      </c>
      <c r="C338" s="16"/>
    </row>
    <row r="339" spans="1:3" x14ac:dyDescent="0.2">
      <c r="A339" s="167">
        <v>43196</v>
      </c>
      <c r="B339" s="16">
        <v>29.880000000000003</v>
      </c>
      <c r="C339" s="16"/>
    </row>
    <row r="340" spans="1:3" x14ac:dyDescent="0.2">
      <c r="A340" s="167">
        <v>43199</v>
      </c>
      <c r="B340" s="16">
        <v>29.869999999999997</v>
      </c>
      <c r="C340" s="16"/>
    </row>
    <row r="341" spans="1:3" x14ac:dyDescent="0.2">
      <c r="A341" s="167">
        <v>43200</v>
      </c>
      <c r="B341" s="16">
        <v>30.200000000000003</v>
      </c>
      <c r="C341" s="16"/>
    </row>
    <row r="342" spans="1:3" x14ac:dyDescent="0.2">
      <c r="A342" s="167">
        <v>43201</v>
      </c>
      <c r="B342" s="16">
        <v>29.880000000000003</v>
      </c>
      <c r="C342" s="16"/>
    </row>
    <row r="343" spans="1:3" x14ac:dyDescent="0.2">
      <c r="A343" s="167">
        <v>43202</v>
      </c>
      <c r="B343" s="16">
        <v>29.979999999999997</v>
      </c>
      <c r="C343" s="16"/>
    </row>
    <row r="344" spans="1:3" x14ac:dyDescent="0.2">
      <c r="A344" s="167">
        <v>43203</v>
      </c>
      <c r="B344" s="16">
        <v>29.83</v>
      </c>
      <c r="C344" s="16"/>
    </row>
    <row r="345" spans="1:3" x14ac:dyDescent="0.2">
      <c r="A345" s="167">
        <v>43206</v>
      </c>
      <c r="B345" s="16">
        <v>29.53</v>
      </c>
      <c r="C345" s="16"/>
    </row>
    <row r="346" spans="1:3" x14ac:dyDescent="0.2">
      <c r="A346" s="167">
        <v>43207</v>
      </c>
      <c r="B346" s="16">
        <v>29.54</v>
      </c>
      <c r="C346" s="16"/>
    </row>
    <row r="347" spans="1:3" x14ac:dyDescent="0.2">
      <c r="A347" s="167">
        <v>43208</v>
      </c>
      <c r="B347" s="16">
        <v>29.78</v>
      </c>
      <c r="C347" s="16"/>
    </row>
    <row r="348" spans="1:3" x14ac:dyDescent="0.2">
      <c r="A348" s="167">
        <v>43209</v>
      </c>
      <c r="B348" s="16">
        <v>29.759999999999998</v>
      </c>
    </row>
    <row r="349" spans="1:3" x14ac:dyDescent="0.2">
      <c r="A349" s="167">
        <v>43210</v>
      </c>
      <c r="B349" s="16">
        <v>29.65</v>
      </c>
    </row>
    <row r="350" spans="1:3" x14ac:dyDescent="0.2">
      <c r="A350" s="167">
        <v>43213</v>
      </c>
      <c r="B350" s="16">
        <v>29.39</v>
      </c>
    </row>
    <row r="351" spans="1:3" x14ac:dyDescent="0.2">
      <c r="A351" s="167">
        <v>43214</v>
      </c>
      <c r="B351" s="16">
        <v>29.36</v>
      </c>
    </row>
    <row r="352" spans="1:3" x14ac:dyDescent="0.2">
      <c r="A352" s="167">
        <v>43215</v>
      </c>
      <c r="B352" s="16">
        <v>29.14</v>
      </c>
    </row>
    <row r="353" spans="1:2" x14ac:dyDescent="0.2">
      <c r="A353" s="167">
        <v>43216</v>
      </c>
      <c r="B353" s="16">
        <v>29.16</v>
      </c>
    </row>
    <row r="354" spans="1:2" x14ac:dyDescent="0.2">
      <c r="A354" s="167">
        <v>43217</v>
      </c>
      <c r="B354" s="16">
        <v>28.78</v>
      </c>
    </row>
    <row r="355" spans="1:2" x14ac:dyDescent="0.2">
      <c r="A355" s="167">
        <v>43220</v>
      </c>
      <c r="B355" s="16">
        <v>28.700000000000003</v>
      </c>
    </row>
    <row r="356" spans="1:2" x14ac:dyDescent="0.2">
      <c r="A356" s="167">
        <v>43221</v>
      </c>
      <c r="B356" s="16">
        <v>28.43</v>
      </c>
    </row>
    <row r="357" spans="1:2" x14ac:dyDescent="0.2">
      <c r="A357" s="167">
        <v>43222</v>
      </c>
      <c r="B357" s="16">
        <v>28.72</v>
      </c>
    </row>
    <row r="358" spans="1:2" x14ac:dyDescent="0.2">
      <c r="A358" s="167">
        <v>43223</v>
      </c>
      <c r="B358" s="16">
        <v>28.93</v>
      </c>
    </row>
    <row r="359" spans="1:2" x14ac:dyDescent="0.2">
      <c r="A359" s="167">
        <v>43224</v>
      </c>
      <c r="B359" s="16">
        <v>28.91</v>
      </c>
    </row>
    <row r="360" spans="1:2" x14ac:dyDescent="0.2">
      <c r="A360" s="167">
        <v>43227</v>
      </c>
      <c r="B360" s="16">
        <v>29.22</v>
      </c>
    </row>
    <row r="361" spans="1:2" x14ac:dyDescent="0.2">
      <c r="A361" s="167">
        <v>43228</v>
      </c>
      <c r="B361" s="16">
        <v>29.04</v>
      </c>
    </row>
    <row r="362" spans="1:2" x14ac:dyDescent="0.2">
      <c r="A362" s="167">
        <v>43229</v>
      </c>
      <c r="B362" s="16">
        <v>29.380000000000003</v>
      </c>
    </row>
    <row r="363" spans="1:2" x14ac:dyDescent="0.2">
      <c r="A363" s="167">
        <v>43230</v>
      </c>
      <c r="B363" s="16">
        <v>29.479999999999997</v>
      </c>
    </row>
    <row r="364" spans="1:2" x14ac:dyDescent="0.2">
      <c r="A364" s="167">
        <v>43231</v>
      </c>
      <c r="B364" s="16">
        <v>29.66</v>
      </c>
    </row>
    <row r="365" spans="1:2" x14ac:dyDescent="0.2">
      <c r="A365" s="167">
        <v>43234</v>
      </c>
      <c r="B365" s="16">
        <v>29.6</v>
      </c>
    </row>
    <row r="366" spans="1:2" x14ac:dyDescent="0.2">
      <c r="A366" s="167">
        <v>43235</v>
      </c>
      <c r="B366" s="16">
        <v>29.47</v>
      </c>
    </row>
    <row r="367" spans="1:2" x14ac:dyDescent="0.2">
      <c r="A367" s="167">
        <v>43236</v>
      </c>
      <c r="B367" s="16">
        <v>28.939999999999998</v>
      </c>
    </row>
    <row r="368" spans="1:2" x14ac:dyDescent="0.2">
      <c r="A368" s="167">
        <v>43237</v>
      </c>
      <c r="B368" s="16">
        <v>29.29</v>
      </c>
    </row>
    <row r="369" spans="1:2" x14ac:dyDescent="0.2">
      <c r="A369" s="167">
        <v>43238</v>
      </c>
      <c r="B369" s="16">
        <v>29.33</v>
      </c>
    </row>
    <row r="370" spans="1:2" x14ac:dyDescent="0.2">
      <c r="A370" s="167">
        <v>43241</v>
      </c>
      <c r="B370" s="16">
        <v>29.770000000000003</v>
      </c>
    </row>
    <row r="371" spans="1:2" x14ac:dyDescent="0.2">
      <c r="A371" s="167">
        <v>43242</v>
      </c>
      <c r="B371" s="16">
        <v>29.86</v>
      </c>
    </row>
    <row r="372" spans="1:2" x14ac:dyDescent="0.2">
      <c r="A372" s="167">
        <v>43243</v>
      </c>
      <c r="B372" s="16">
        <v>30.049999999999997</v>
      </c>
    </row>
    <row r="373" spans="1:2" x14ac:dyDescent="0.2">
      <c r="A373" s="167">
        <v>43244</v>
      </c>
      <c r="B373" s="16">
        <v>30.060000000000002</v>
      </c>
    </row>
    <row r="374" spans="1:2" x14ac:dyDescent="0.2">
      <c r="A374" s="167">
        <v>43245</v>
      </c>
      <c r="B374" s="16">
        <v>29.689999999999998</v>
      </c>
    </row>
    <row r="375" spans="1:2" x14ac:dyDescent="0.2">
      <c r="A375" s="167">
        <v>43249</v>
      </c>
      <c r="B375" s="16">
        <v>29.560000000000002</v>
      </c>
    </row>
    <row r="376" spans="1:2" x14ac:dyDescent="0.2">
      <c r="A376" s="167">
        <v>43250</v>
      </c>
      <c r="B376" s="16">
        <v>29.83</v>
      </c>
    </row>
    <row r="377" spans="1:2" x14ac:dyDescent="0.2">
      <c r="A377" s="167">
        <v>43251</v>
      </c>
      <c r="B377" s="16">
        <v>29.47</v>
      </c>
    </row>
    <row r="378" spans="1:2" x14ac:dyDescent="0.2">
      <c r="A378" s="167">
        <v>43252</v>
      </c>
      <c r="B378" s="16">
        <v>29.54</v>
      </c>
    </row>
    <row r="379" spans="1:2" x14ac:dyDescent="0.2">
      <c r="A379" s="167">
        <v>43255</v>
      </c>
      <c r="B379" s="16">
        <v>29.28</v>
      </c>
    </row>
    <row r="380" spans="1:2" x14ac:dyDescent="0.2">
      <c r="A380" s="167">
        <v>43256</v>
      </c>
      <c r="B380" s="16">
        <v>29.14</v>
      </c>
    </row>
    <row r="381" spans="1:2" x14ac:dyDescent="0.2">
      <c r="A381" s="167">
        <v>43257</v>
      </c>
      <c r="B381" s="16">
        <v>29</v>
      </c>
    </row>
    <row r="382" spans="1:2" x14ac:dyDescent="0.2">
      <c r="A382" s="167">
        <v>43258</v>
      </c>
      <c r="B382" s="16">
        <v>28.950000000000003</v>
      </c>
    </row>
    <row r="383" spans="1:2" x14ac:dyDescent="0.2">
      <c r="A383" s="167">
        <v>43259</v>
      </c>
      <c r="B383" s="16">
        <v>28.869999999999997</v>
      </c>
    </row>
    <row r="384" spans="1:2" x14ac:dyDescent="0.2">
      <c r="A384" s="167">
        <v>43262</v>
      </c>
      <c r="B384" s="16">
        <v>28.93</v>
      </c>
    </row>
    <row r="385" spans="1:2" x14ac:dyDescent="0.2">
      <c r="A385" s="167">
        <v>43263</v>
      </c>
      <c r="B385" s="16">
        <v>28.4</v>
      </c>
    </row>
    <row r="386" spans="1:2" x14ac:dyDescent="0.2">
      <c r="A386" s="167">
        <v>43264</v>
      </c>
      <c r="B386" s="16">
        <v>28.43</v>
      </c>
    </row>
    <row r="387" spans="1:2" x14ac:dyDescent="0.2">
      <c r="A387" s="167">
        <v>43265</v>
      </c>
      <c r="B387" s="16">
        <v>28.490000000000002</v>
      </c>
    </row>
    <row r="388" spans="1:2" x14ac:dyDescent="0.2">
      <c r="A388" s="167">
        <v>43266</v>
      </c>
      <c r="B388" s="16">
        <v>27.85</v>
      </c>
    </row>
    <row r="389" spans="1:2" x14ac:dyDescent="0.2">
      <c r="A389" s="167">
        <v>43269</v>
      </c>
      <c r="B389" s="16">
        <v>27.92</v>
      </c>
    </row>
    <row r="390" spans="1:2" x14ac:dyDescent="0.2">
      <c r="A390" s="167">
        <v>43270</v>
      </c>
      <c r="B390" s="16">
        <v>27.200000000000003</v>
      </c>
    </row>
    <row r="391" spans="1:2" x14ac:dyDescent="0.2">
      <c r="A391" s="167">
        <v>43271</v>
      </c>
      <c r="B391" s="16">
        <v>27.72</v>
      </c>
    </row>
    <row r="392" spans="1:2" x14ac:dyDescent="0.2">
      <c r="A392" s="167">
        <v>43272</v>
      </c>
      <c r="B392" s="16">
        <v>27.914999999999999</v>
      </c>
    </row>
    <row r="393" spans="1:2" x14ac:dyDescent="0.2">
      <c r="A393" s="167">
        <v>43273</v>
      </c>
      <c r="B393" s="16">
        <v>27.935000000000002</v>
      </c>
    </row>
    <row r="394" spans="1:2" x14ac:dyDescent="0.2">
      <c r="A394" s="167">
        <v>43276</v>
      </c>
      <c r="B394" s="16">
        <v>27.664999999999999</v>
      </c>
    </row>
    <row r="395" spans="1:2" x14ac:dyDescent="0.2">
      <c r="A395" s="167">
        <v>43277</v>
      </c>
      <c r="B395" s="16">
        <v>27.664999999999999</v>
      </c>
    </row>
    <row r="396" spans="1:2" x14ac:dyDescent="0.2">
      <c r="A396" s="167">
        <v>43278</v>
      </c>
      <c r="B396" s="16">
        <v>27.734999999999999</v>
      </c>
    </row>
    <row r="397" spans="1:2" x14ac:dyDescent="0.2">
      <c r="A397" s="167">
        <v>43279</v>
      </c>
      <c r="B397" s="16">
        <v>27.734999999999999</v>
      </c>
    </row>
    <row r="398" spans="1:2" x14ac:dyDescent="0.2">
      <c r="A398" s="167">
        <v>43280</v>
      </c>
      <c r="B398" s="16">
        <v>27.844999999999999</v>
      </c>
    </row>
    <row r="399" spans="1:2" x14ac:dyDescent="0.2">
      <c r="A399" s="167">
        <v>43283</v>
      </c>
      <c r="B399" s="16">
        <v>27.63</v>
      </c>
    </row>
    <row r="400" spans="1:2" x14ac:dyDescent="0.2">
      <c r="A400" s="167">
        <v>43284</v>
      </c>
      <c r="B400" s="16">
        <v>27.49</v>
      </c>
    </row>
    <row r="401" spans="1:2" x14ac:dyDescent="0.2">
      <c r="A401" s="167">
        <v>43286</v>
      </c>
      <c r="B401" s="16">
        <v>27.32</v>
      </c>
    </row>
    <row r="402" spans="1:2" x14ac:dyDescent="0.2">
      <c r="A402" s="167">
        <v>43287</v>
      </c>
      <c r="B402" s="16">
        <v>27.77</v>
      </c>
    </row>
    <row r="403" spans="1:2" x14ac:dyDescent="0.2">
      <c r="A403" s="167">
        <v>43290</v>
      </c>
      <c r="B403" s="16">
        <v>27.61</v>
      </c>
    </row>
    <row r="404" spans="1:2" x14ac:dyDescent="0.2">
      <c r="A404" s="167">
        <v>43291</v>
      </c>
      <c r="B404" s="16">
        <v>27.864999999999998</v>
      </c>
    </row>
    <row r="405" spans="1:2" x14ac:dyDescent="0.2">
      <c r="A405" s="167">
        <v>43292</v>
      </c>
      <c r="B405" s="16">
        <v>27.305</v>
      </c>
    </row>
    <row r="406" spans="1:2" x14ac:dyDescent="0.2">
      <c r="A406" s="167">
        <v>43293</v>
      </c>
      <c r="B406" s="16">
        <v>27.145</v>
      </c>
    </row>
    <row r="407" spans="1:2" x14ac:dyDescent="0.2">
      <c r="A407" s="167">
        <v>43294</v>
      </c>
      <c r="B407" s="16">
        <v>26.844999999999999</v>
      </c>
    </row>
    <row r="408" spans="1:2" x14ac:dyDescent="0.2">
      <c r="A408" s="167">
        <v>43297</v>
      </c>
      <c r="B408" s="16">
        <v>26.515000000000001</v>
      </c>
    </row>
    <row r="409" spans="1:2" x14ac:dyDescent="0.2">
      <c r="A409" s="167">
        <v>43298</v>
      </c>
      <c r="B409" s="16">
        <v>26.605</v>
      </c>
    </row>
    <row r="410" spans="1:2" x14ac:dyDescent="0.2">
      <c r="A410" s="167">
        <v>43299</v>
      </c>
      <c r="B410" s="16">
        <v>26.945</v>
      </c>
    </row>
    <row r="411" spans="1:2" x14ac:dyDescent="0.2">
      <c r="A411" s="167">
        <v>43300</v>
      </c>
      <c r="B411" s="16">
        <v>26.704999999999998</v>
      </c>
    </row>
    <row r="412" spans="1:2" x14ac:dyDescent="0.2">
      <c r="A412" s="167">
        <v>43301</v>
      </c>
      <c r="B412" s="16">
        <v>27.145</v>
      </c>
    </row>
    <row r="413" spans="1:2" x14ac:dyDescent="0.2">
      <c r="A413" s="167">
        <v>43304</v>
      </c>
      <c r="B413" s="16">
        <v>26.844999999999999</v>
      </c>
    </row>
    <row r="414" spans="1:2" x14ac:dyDescent="0.2">
      <c r="A414" s="167">
        <v>43305</v>
      </c>
      <c r="B414" s="16">
        <v>27.114999999999998</v>
      </c>
    </row>
    <row r="415" spans="1:2" x14ac:dyDescent="0.2">
      <c r="A415" s="167">
        <v>43306</v>
      </c>
      <c r="B415" s="16">
        <v>27.285</v>
      </c>
    </row>
    <row r="416" spans="1:2" x14ac:dyDescent="0.2">
      <c r="A416" s="167">
        <v>43307</v>
      </c>
      <c r="B416" s="16">
        <v>27.024999999999999</v>
      </c>
    </row>
    <row r="417" spans="1:2" x14ac:dyDescent="0.2">
      <c r="A417" s="167">
        <v>43308</v>
      </c>
      <c r="B417" s="16">
        <v>27.434999999999999</v>
      </c>
    </row>
    <row r="418" spans="1:2" x14ac:dyDescent="0.2">
      <c r="A418" s="167">
        <v>43311</v>
      </c>
      <c r="B418" s="16">
        <v>27.184999999999999</v>
      </c>
    </row>
    <row r="419" spans="1:2" x14ac:dyDescent="0.2">
      <c r="A419" s="167">
        <v>43312</v>
      </c>
      <c r="B419" s="16">
        <v>27.605</v>
      </c>
    </row>
    <row r="420" spans="1:2" x14ac:dyDescent="0.2">
      <c r="A420" s="167">
        <v>43313</v>
      </c>
      <c r="B420" s="16">
        <v>27.324999999999999</v>
      </c>
    </row>
    <row r="421" spans="1:2" x14ac:dyDescent="0.2">
      <c r="A421" s="167">
        <v>43314</v>
      </c>
      <c r="B421" s="16">
        <v>26.995000000000001</v>
      </c>
    </row>
    <row r="422" spans="1:2" x14ac:dyDescent="0.2">
      <c r="A422" s="167">
        <v>43315</v>
      </c>
      <c r="B422" s="16">
        <v>27.225000000000001</v>
      </c>
    </row>
    <row r="423" spans="1:2" x14ac:dyDescent="0.2">
      <c r="A423" s="167">
        <v>43318</v>
      </c>
      <c r="B423" s="16">
        <v>27.164999999999999</v>
      </c>
    </row>
    <row r="424" spans="1:2" x14ac:dyDescent="0.2">
      <c r="A424" s="167">
        <v>43319</v>
      </c>
      <c r="B424" s="16">
        <v>27.625</v>
      </c>
    </row>
    <row r="425" spans="1:2" x14ac:dyDescent="0.2">
      <c r="A425" s="167">
        <v>43320</v>
      </c>
      <c r="B425" s="16">
        <v>27.465</v>
      </c>
    </row>
    <row r="426" spans="1:2" x14ac:dyDescent="0.2">
      <c r="A426" s="167">
        <v>43321</v>
      </c>
      <c r="B426" s="16">
        <v>27.425000000000001</v>
      </c>
    </row>
    <row r="427" spans="1:2" x14ac:dyDescent="0.2">
      <c r="A427" s="167">
        <v>43322</v>
      </c>
      <c r="B427" s="16">
        <v>26.975000000000001</v>
      </c>
    </row>
    <row r="428" spans="1:2" x14ac:dyDescent="0.2">
      <c r="A428" s="167">
        <v>43325</v>
      </c>
      <c r="B428" s="16">
        <v>27.234999999999999</v>
      </c>
    </row>
    <row r="429" spans="1:2" x14ac:dyDescent="0.2">
      <c r="A429" s="167">
        <v>43326</v>
      </c>
      <c r="B429" s="16">
        <v>27.155000000000001</v>
      </c>
    </row>
    <row r="430" spans="1:2" x14ac:dyDescent="0.2">
      <c r="A430" s="167">
        <v>43327</v>
      </c>
      <c r="B430" s="16">
        <v>27.38</v>
      </c>
    </row>
    <row r="431" spans="1:2" x14ac:dyDescent="0.2">
      <c r="A431" s="167">
        <v>43328</v>
      </c>
      <c r="B431" s="16">
        <v>27.65</v>
      </c>
    </row>
    <row r="432" spans="1:2" x14ac:dyDescent="0.2">
      <c r="A432" s="167">
        <v>43329</v>
      </c>
      <c r="B432" s="16">
        <v>27.73</v>
      </c>
    </row>
    <row r="433" spans="1:2" x14ac:dyDescent="0.2">
      <c r="A433" s="167">
        <v>43332</v>
      </c>
      <c r="B433" s="16">
        <v>28.04</v>
      </c>
    </row>
    <row r="434" spans="1:2" x14ac:dyDescent="0.2">
      <c r="A434" s="167">
        <v>43333</v>
      </c>
      <c r="B434" s="16">
        <v>28.09</v>
      </c>
    </row>
    <row r="435" spans="1:2" x14ac:dyDescent="0.2">
      <c r="A435" s="167">
        <v>43334</v>
      </c>
      <c r="B435" s="16">
        <v>27.72</v>
      </c>
    </row>
    <row r="436" spans="1:2" x14ac:dyDescent="0.2">
      <c r="A436" s="167">
        <v>43335</v>
      </c>
      <c r="B436" s="16">
        <v>27.78</v>
      </c>
    </row>
    <row r="437" spans="1:2" x14ac:dyDescent="0.2">
      <c r="A437" s="167">
        <v>43336</v>
      </c>
      <c r="B437" s="16">
        <v>27.9</v>
      </c>
    </row>
    <row r="438" spans="1:2" x14ac:dyDescent="0.2">
      <c r="A438" s="167">
        <v>43339</v>
      </c>
      <c r="B438" s="16">
        <v>28.12</v>
      </c>
    </row>
    <row r="439" spans="1:2" x14ac:dyDescent="0.2">
      <c r="A439" s="167">
        <v>43340</v>
      </c>
      <c r="B439" s="16">
        <v>27.93</v>
      </c>
    </row>
    <row r="440" spans="1:2" x14ac:dyDescent="0.2">
      <c r="A440" s="167">
        <v>43341</v>
      </c>
      <c r="B440" s="16">
        <v>27.78</v>
      </c>
    </row>
    <row r="441" spans="1:2" x14ac:dyDescent="0.2">
      <c r="A441" s="167">
        <v>43342</v>
      </c>
      <c r="B441" s="16">
        <v>28.03</v>
      </c>
    </row>
    <row r="442" spans="1:2" x14ac:dyDescent="0.2">
      <c r="A442" s="167">
        <v>43343</v>
      </c>
      <c r="B442" s="16">
        <v>28.12</v>
      </c>
    </row>
    <row r="443" spans="1:2" x14ac:dyDescent="0.2">
      <c r="A443" s="167">
        <v>43347</v>
      </c>
      <c r="B443" s="16">
        <v>28.405000000000001</v>
      </c>
    </row>
    <row r="444" spans="1:2" x14ac:dyDescent="0.2">
      <c r="A444" s="167">
        <v>43348</v>
      </c>
      <c r="B444" s="16">
        <v>28.184999999999999</v>
      </c>
    </row>
    <row r="445" spans="1:2" x14ac:dyDescent="0.2">
      <c r="A445" s="167">
        <v>43349</v>
      </c>
      <c r="B445" s="16">
        <v>28.155000000000001</v>
      </c>
    </row>
    <row r="446" spans="1:2" x14ac:dyDescent="0.2">
      <c r="A446" s="167">
        <v>43350</v>
      </c>
      <c r="B446" s="16">
        <v>27.914999999999999</v>
      </c>
    </row>
    <row r="447" spans="1:2" x14ac:dyDescent="0.2">
      <c r="A447" s="167">
        <v>43353</v>
      </c>
      <c r="B447" s="16">
        <v>27.975000000000001</v>
      </c>
    </row>
    <row r="448" spans="1:2" x14ac:dyDescent="0.2">
      <c r="A448" s="167">
        <v>43354</v>
      </c>
      <c r="B448" s="16">
        <v>27.695</v>
      </c>
    </row>
    <row r="449" spans="1:2" x14ac:dyDescent="0.2">
      <c r="A449" s="167">
        <v>43355</v>
      </c>
      <c r="B449" s="16">
        <v>27.344999999999999</v>
      </c>
    </row>
    <row r="450" spans="1:2" x14ac:dyDescent="0.2">
      <c r="A450" s="167">
        <v>43356</v>
      </c>
      <c r="B450" s="16">
        <v>27.145</v>
      </c>
    </row>
    <row r="451" spans="1:2" x14ac:dyDescent="0.2">
      <c r="A451" s="167">
        <v>43357</v>
      </c>
      <c r="B451" s="16">
        <v>27.114999999999998</v>
      </c>
    </row>
    <row r="452" spans="1:2" x14ac:dyDescent="0.2">
      <c r="A452" s="167">
        <v>43360</v>
      </c>
      <c r="B452" s="16">
        <v>27.055</v>
      </c>
    </row>
    <row r="453" spans="1:2" x14ac:dyDescent="0.2">
      <c r="A453" s="167">
        <v>43361</v>
      </c>
      <c r="B453" s="16">
        <v>26.745000000000001</v>
      </c>
    </row>
    <row r="454" spans="1:2" x14ac:dyDescent="0.2">
      <c r="A454" s="167">
        <v>43362</v>
      </c>
      <c r="B454" s="16">
        <v>26.875</v>
      </c>
    </row>
    <row r="455" spans="1:2" x14ac:dyDescent="0.2">
      <c r="A455" s="167">
        <v>43363</v>
      </c>
      <c r="B455" s="16">
        <v>27.225000000000001</v>
      </c>
    </row>
    <row r="456" spans="1:2" x14ac:dyDescent="0.2">
      <c r="A456" s="167">
        <v>43364</v>
      </c>
      <c r="B456" s="16">
        <v>27.715</v>
      </c>
    </row>
    <row r="457" spans="1:2" x14ac:dyDescent="0.2">
      <c r="A457" s="167">
        <v>43367</v>
      </c>
      <c r="B457" s="16">
        <v>27.885000000000002</v>
      </c>
    </row>
    <row r="458" spans="1:2" x14ac:dyDescent="0.2">
      <c r="A458" s="167">
        <v>43368</v>
      </c>
      <c r="B458" s="16">
        <v>27.995000000000001</v>
      </c>
    </row>
    <row r="459" spans="1:2" x14ac:dyDescent="0.2">
      <c r="A459" s="167">
        <v>43369</v>
      </c>
      <c r="B459" s="16">
        <v>28.105</v>
      </c>
    </row>
    <row r="460" spans="1:2" x14ac:dyDescent="0.2">
      <c r="A460" s="167">
        <v>43370</v>
      </c>
      <c r="B460" s="16">
        <v>28.734999999999999</v>
      </c>
    </row>
    <row r="461" spans="1:2" x14ac:dyDescent="0.2">
      <c r="A461" s="167">
        <v>43371</v>
      </c>
      <c r="B461" s="16">
        <v>28.555</v>
      </c>
    </row>
    <row r="462" spans="1:2" x14ac:dyDescent="0.2">
      <c r="A462" s="167">
        <v>43374</v>
      </c>
      <c r="B462" s="16">
        <v>28.885000000000002</v>
      </c>
    </row>
    <row r="463" spans="1:2" x14ac:dyDescent="0.2">
      <c r="A463" s="167">
        <v>43375</v>
      </c>
      <c r="B463" s="16">
        <v>29.234999999999999</v>
      </c>
    </row>
    <row r="464" spans="1:2" x14ac:dyDescent="0.2">
      <c r="A464" s="167">
        <v>43376</v>
      </c>
      <c r="B464" s="16">
        <v>29.715</v>
      </c>
    </row>
    <row r="465" spans="1:2" x14ac:dyDescent="0.2">
      <c r="A465" s="167">
        <v>43377</v>
      </c>
      <c r="B465" s="16">
        <v>29.484999999999999</v>
      </c>
    </row>
    <row r="466" spans="1:2" x14ac:dyDescent="0.2">
      <c r="A466" s="167">
        <v>43378</v>
      </c>
      <c r="B466" s="16">
        <v>29.285</v>
      </c>
    </row>
    <row r="467" spans="1:2" x14ac:dyDescent="0.2">
      <c r="A467" s="167">
        <v>43381</v>
      </c>
      <c r="B467" s="16">
        <v>29.515000000000001</v>
      </c>
    </row>
    <row r="468" spans="1:2" x14ac:dyDescent="0.2">
      <c r="A468" s="167">
        <v>43382</v>
      </c>
      <c r="B468" s="16">
        <v>29.135000000000002</v>
      </c>
    </row>
    <row r="469" spans="1:2" x14ac:dyDescent="0.2">
      <c r="A469" s="167">
        <v>43383</v>
      </c>
      <c r="B469" s="16">
        <v>28.805</v>
      </c>
    </row>
    <row r="470" spans="1:2" x14ac:dyDescent="0.2">
      <c r="A470" s="167">
        <v>43384</v>
      </c>
      <c r="B470" s="16">
        <v>28.895</v>
      </c>
    </row>
    <row r="471" spans="1:2" x14ac:dyDescent="0.2">
      <c r="A471" s="167">
        <v>43385</v>
      </c>
      <c r="B471" s="16">
        <v>29.265000000000001</v>
      </c>
    </row>
    <row r="472" spans="1:2" x14ac:dyDescent="0.2">
      <c r="A472" s="167">
        <v>43388</v>
      </c>
      <c r="B472" s="16">
        <v>29.635000000000002</v>
      </c>
    </row>
    <row r="473" spans="1:2" x14ac:dyDescent="0.2">
      <c r="A473" s="167">
        <v>43389</v>
      </c>
      <c r="B473" s="16">
        <v>29.535</v>
      </c>
    </row>
    <row r="474" spans="1:2" x14ac:dyDescent="0.2">
      <c r="A474" s="167">
        <v>43390</v>
      </c>
      <c r="B474" s="16">
        <v>29.434999999999999</v>
      </c>
    </row>
    <row r="475" spans="1:2" x14ac:dyDescent="0.2">
      <c r="A475" s="167">
        <v>43391</v>
      </c>
      <c r="B475" s="16">
        <v>28.895</v>
      </c>
    </row>
    <row r="476" spans="1:2" x14ac:dyDescent="0.2">
      <c r="A476" s="167">
        <v>43392</v>
      </c>
      <c r="B476" s="16">
        <v>29.015000000000001</v>
      </c>
    </row>
    <row r="477" spans="1:2" x14ac:dyDescent="0.2">
      <c r="A477" s="167">
        <v>43395</v>
      </c>
      <c r="B477" s="16">
        <v>29.024999999999999</v>
      </c>
    </row>
    <row r="478" spans="1:2" x14ac:dyDescent="0.2">
      <c r="A478" s="167">
        <v>43396</v>
      </c>
      <c r="B478" s="16">
        <v>28.635000000000002</v>
      </c>
    </row>
    <row r="479" spans="1:2" x14ac:dyDescent="0.2">
      <c r="A479" s="167">
        <v>43397</v>
      </c>
      <c r="B479" s="16">
        <v>28.484999999999999</v>
      </c>
    </row>
    <row r="480" spans="1:2" x14ac:dyDescent="0.2">
      <c r="A480" s="167">
        <v>43398</v>
      </c>
      <c r="B480" s="16">
        <v>28.215</v>
      </c>
    </row>
    <row r="481" spans="1:2" x14ac:dyDescent="0.2">
      <c r="A481" s="167">
        <v>43399</v>
      </c>
      <c r="B481" s="16">
        <v>27.984999999999999</v>
      </c>
    </row>
    <row r="482" spans="1:2" x14ac:dyDescent="0.2">
      <c r="A482" s="167">
        <v>43402</v>
      </c>
      <c r="B482" s="16">
        <v>27.715</v>
      </c>
    </row>
    <row r="483" spans="1:2" x14ac:dyDescent="0.2">
      <c r="A483" s="167">
        <v>43403</v>
      </c>
      <c r="B483" s="16">
        <v>27.824999999999999</v>
      </c>
    </row>
    <row r="484" spans="1:2" x14ac:dyDescent="0.2">
      <c r="A484" s="167">
        <v>43404</v>
      </c>
      <c r="B484" s="16">
        <v>27.844999999999999</v>
      </c>
    </row>
    <row r="485" spans="1:2" x14ac:dyDescent="0.2">
      <c r="A485" s="167">
        <v>43405</v>
      </c>
      <c r="B485" s="16">
        <v>28.145</v>
      </c>
    </row>
    <row r="486" spans="1:2" x14ac:dyDescent="0.2">
      <c r="A486" s="167">
        <v>43406</v>
      </c>
      <c r="B486" s="16">
        <v>28.024999999999999</v>
      </c>
    </row>
    <row r="487" spans="1:2" x14ac:dyDescent="0.2">
      <c r="A487" s="167">
        <v>43409</v>
      </c>
      <c r="B487" s="16">
        <v>27.725000000000001</v>
      </c>
    </row>
    <row r="488" spans="1:2" x14ac:dyDescent="0.2">
      <c r="A488" s="167">
        <v>43410</v>
      </c>
      <c r="B488" s="16">
        <v>27.725000000000001</v>
      </c>
    </row>
    <row r="489" spans="1:2" x14ac:dyDescent="0.2">
      <c r="A489" s="167">
        <v>43411</v>
      </c>
      <c r="B489" s="16">
        <v>28.024999999999999</v>
      </c>
    </row>
    <row r="490" spans="1:2" x14ac:dyDescent="0.2">
      <c r="A490" s="167">
        <v>43412</v>
      </c>
      <c r="B490" s="16">
        <v>27.844999999999999</v>
      </c>
    </row>
    <row r="491" spans="1:2" x14ac:dyDescent="0.2">
      <c r="A491" s="167">
        <v>43413</v>
      </c>
      <c r="B491" s="16">
        <v>27.445</v>
      </c>
    </row>
    <row r="492" spans="1:2" x14ac:dyDescent="0.2">
      <c r="A492" s="167">
        <v>43416</v>
      </c>
      <c r="B492" s="16">
        <v>27.535</v>
      </c>
    </row>
    <row r="493" spans="1:2" x14ac:dyDescent="0.2">
      <c r="A493" s="167">
        <v>43417</v>
      </c>
      <c r="B493" s="16">
        <v>27.375</v>
      </c>
    </row>
    <row r="494" spans="1:2" x14ac:dyDescent="0.2">
      <c r="A494" s="167">
        <v>43418</v>
      </c>
      <c r="B494" s="16">
        <v>27.395</v>
      </c>
    </row>
    <row r="495" spans="1:2" x14ac:dyDescent="0.2">
      <c r="A495" s="167">
        <v>43419</v>
      </c>
      <c r="B495" s="16">
        <v>27.515000000000001</v>
      </c>
    </row>
    <row r="496" spans="1:2" x14ac:dyDescent="0.2">
      <c r="A496" s="167">
        <v>43420</v>
      </c>
      <c r="B496" s="16">
        <v>27.195</v>
      </c>
    </row>
    <row r="497" spans="1:2" x14ac:dyDescent="0.2">
      <c r="A497" s="167">
        <v>43423</v>
      </c>
      <c r="B497" s="16">
        <v>27.145</v>
      </c>
    </row>
    <row r="498" spans="1:2" x14ac:dyDescent="0.2">
      <c r="A498" s="167">
        <v>43424</v>
      </c>
      <c r="B498" s="16">
        <v>27.164999999999999</v>
      </c>
    </row>
    <row r="499" spans="1:2" x14ac:dyDescent="0.2">
      <c r="A499" s="167">
        <v>43425</v>
      </c>
      <c r="B499" s="16">
        <v>27.625</v>
      </c>
    </row>
    <row r="500" spans="1:2" x14ac:dyDescent="0.2">
      <c r="A500" s="167">
        <v>43430</v>
      </c>
      <c r="B500" s="16">
        <v>26.785</v>
      </c>
    </row>
    <row r="501" spans="1:2" x14ac:dyDescent="0.2">
      <c r="A501" s="167">
        <v>43431</v>
      </c>
      <c r="B501" s="16">
        <v>26.86</v>
      </c>
    </row>
    <row r="502" spans="1:2" x14ac:dyDescent="0.2">
      <c r="A502" s="167">
        <v>43432</v>
      </c>
      <c r="B502" s="16">
        <v>27.43</v>
      </c>
    </row>
    <row r="503" spans="1:2" x14ac:dyDescent="0.2">
      <c r="A503" s="167">
        <v>43433</v>
      </c>
      <c r="B503" s="16">
        <v>27.38</v>
      </c>
    </row>
    <row r="504" spans="1:2" x14ac:dyDescent="0.2">
      <c r="A504" s="167">
        <v>43434</v>
      </c>
      <c r="B504" s="16">
        <v>27.52</v>
      </c>
    </row>
    <row r="505" spans="1:2" x14ac:dyDescent="0.2">
      <c r="A505" s="167">
        <v>43437</v>
      </c>
      <c r="B505" s="16">
        <v>28.27</v>
      </c>
    </row>
    <row r="506" spans="1:2" x14ac:dyDescent="0.2">
      <c r="A506" s="167">
        <v>43438</v>
      </c>
      <c r="B506" s="16">
        <v>28.6</v>
      </c>
    </row>
    <row r="507" spans="1:2" x14ac:dyDescent="0.2">
      <c r="A507" s="167">
        <v>43439</v>
      </c>
      <c r="B507" s="16">
        <v>28.54</v>
      </c>
    </row>
    <row r="508" spans="1:2" x14ac:dyDescent="0.2">
      <c r="A508" s="167">
        <v>43440</v>
      </c>
      <c r="B508" s="16">
        <v>28.41</v>
      </c>
    </row>
    <row r="509" spans="1:2" x14ac:dyDescent="0.2">
      <c r="A509" s="167">
        <v>43441</v>
      </c>
      <c r="B509" s="16">
        <v>28.439999999999998</v>
      </c>
    </row>
    <row r="510" spans="1:2" x14ac:dyDescent="0.2">
      <c r="A510" s="167">
        <v>43444</v>
      </c>
      <c r="B510" s="16">
        <v>28.46</v>
      </c>
    </row>
    <row r="511" spans="1:2" x14ac:dyDescent="0.2">
      <c r="A511" s="167">
        <v>43445</v>
      </c>
      <c r="B511" s="16">
        <v>28.66</v>
      </c>
    </row>
    <row r="512" spans="1:2" x14ac:dyDescent="0.2">
      <c r="A512" s="167">
        <v>43446</v>
      </c>
      <c r="B512" s="16">
        <v>28.965</v>
      </c>
    </row>
    <row r="513" spans="1:2" x14ac:dyDescent="0.2">
      <c r="A513" s="167">
        <v>43447</v>
      </c>
      <c r="B513" s="16">
        <v>28.754999999999999</v>
      </c>
    </row>
    <row r="514" spans="1:2" x14ac:dyDescent="0.2">
      <c r="A514" s="167">
        <v>43448</v>
      </c>
      <c r="B514" s="16">
        <v>28.414999999999999</v>
      </c>
    </row>
    <row r="515" spans="1:2" x14ac:dyDescent="0.2">
      <c r="A515" s="167">
        <v>43451</v>
      </c>
      <c r="B515" s="16">
        <v>28.094999999999999</v>
      </c>
    </row>
    <row r="516" spans="1:2" x14ac:dyDescent="0.2">
      <c r="A516" s="167">
        <v>43452</v>
      </c>
      <c r="B516" s="16">
        <v>28.335000000000001</v>
      </c>
    </row>
    <row r="517" spans="1:2" x14ac:dyDescent="0.2">
      <c r="A517" s="167">
        <v>43453</v>
      </c>
      <c r="B517" s="16">
        <v>28.384999999999998</v>
      </c>
    </row>
    <row r="518" spans="1:2" x14ac:dyDescent="0.2">
      <c r="A518" s="167">
        <v>43454</v>
      </c>
      <c r="B518" s="16">
        <v>28.125</v>
      </c>
    </row>
    <row r="519" spans="1:2" x14ac:dyDescent="0.2">
      <c r="A519" s="167">
        <v>43455</v>
      </c>
      <c r="B519" s="16">
        <v>27.814999999999998</v>
      </c>
    </row>
    <row r="520" spans="1:2" x14ac:dyDescent="0.2">
      <c r="A520" s="167">
        <v>43458</v>
      </c>
      <c r="B520" s="16">
        <v>27.664999999999999</v>
      </c>
    </row>
    <row r="521" spans="1:2" x14ac:dyDescent="0.2">
      <c r="A521" s="167">
        <v>43460</v>
      </c>
      <c r="B521" s="16">
        <v>27.285</v>
      </c>
    </row>
    <row r="522" spans="1:2" x14ac:dyDescent="0.2">
      <c r="A522" s="167">
        <v>43461</v>
      </c>
      <c r="B522" s="16">
        <v>27.06</v>
      </c>
    </row>
    <row r="523" spans="1:2" x14ac:dyDescent="0.2">
      <c r="A523" s="167">
        <v>43462</v>
      </c>
      <c r="B523" s="16">
        <v>27.27</v>
      </c>
    </row>
    <row r="524" spans="1:2" x14ac:dyDescent="0.2">
      <c r="A524" s="167">
        <v>43465</v>
      </c>
      <c r="B524" s="16">
        <v>27.3</v>
      </c>
    </row>
    <row r="525" spans="1:2" x14ac:dyDescent="0.2">
      <c r="A525" s="167">
        <v>43467</v>
      </c>
      <c r="B525" s="16">
        <v>27.65</v>
      </c>
    </row>
    <row r="526" spans="1:2" x14ac:dyDescent="0.2">
      <c r="A526" s="167">
        <v>43468</v>
      </c>
      <c r="B526" s="16">
        <v>27.93</v>
      </c>
    </row>
    <row r="527" spans="1:2" x14ac:dyDescent="0.2">
      <c r="A527" s="167">
        <v>43469</v>
      </c>
      <c r="B527" s="16">
        <v>28.16</v>
      </c>
    </row>
    <row r="528" spans="1:2" x14ac:dyDescent="0.2">
      <c r="A528" s="167">
        <v>43472</v>
      </c>
      <c r="B528" s="16">
        <v>28.01</v>
      </c>
    </row>
    <row r="529" spans="1:2" x14ac:dyDescent="0.2">
      <c r="A529" s="167">
        <v>43473</v>
      </c>
      <c r="B529" s="16">
        <v>27.93</v>
      </c>
    </row>
    <row r="530" spans="1:2" x14ac:dyDescent="0.2">
      <c r="A530" s="167">
        <v>43474</v>
      </c>
      <c r="B530" s="16">
        <v>28.07</v>
      </c>
    </row>
    <row r="531" spans="1:2" x14ac:dyDescent="0.2">
      <c r="A531" s="167">
        <v>43475</v>
      </c>
      <c r="B531" s="16">
        <v>27.69</v>
      </c>
    </row>
    <row r="532" spans="1:2" x14ac:dyDescent="0.2">
      <c r="A532" s="167">
        <v>43476</v>
      </c>
      <c r="B532" s="16">
        <v>27.92</v>
      </c>
    </row>
    <row r="533" spans="1:2" x14ac:dyDescent="0.2">
      <c r="A533" s="167">
        <v>43479</v>
      </c>
      <c r="B533" s="16">
        <v>28</v>
      </c>
    </row>
    <row r="534" spans="1:2" x14ac:dyDescent="0.2">
      <c r="A534" s="167">
        <v>43480</v>
      </c>
      <c r="B534" s="16">
        <v>27.84</v>
      </c>
    </row>
    <row r="535" spans="1:2" x14ac:dyDescent="0.2">
      <c r="A535" s="167">
        <v>43481</v>
      </c>
      <c r="B535" s="16">
        <v>27.83</v>
      </c>
    </row>
    <row r="536" spans="1:2" x14ac:dyDescent="0.2">
      <c r="A536" s="167">
        <v>43482</v>
      </c>
      <c r="B536" s="16">
        <v>28.119999999999997</v>
      </c>
    </row>
    <row r="537" spans="1:2" x14ac:dyDescent="0.2">
      <c r="A537" s="167">
        <v>43483</v>
      </c>
      <c r="B537" s="16">
        <v>28.36</v>
      </c>
    </row>
    <row r="538" spans="1:2" x14ac:dyDescent="0.2">
      <c r="A538" s="167">
        <v>43487</v>
      </c>
      <c r="B538" s="16">
        <v>28.41</v>
      </c>
    </row>
    <row r="539" spans="1:2" x14ac:dyDescent="0.2">
      <c r="A539" s="167">
        <v>43488</v>
      </c>
      <c r="B539" s="16">
        <v>28.729999999999997</v>
      </c>
    </row>
    <row r="540" spans="1:2" x14ac:dyDescent="0.2">
      <c r="A540" s="167">
        <v>43489</v>
      </c>
      <c r="B540" s="16">
        <v>28.86</v>
      </c>
    </row>
    <row r="541" spans="1:2" x14ac:dyDescent="0.2">
      <c r="A541" s="167">
        <v>43490</v>
      </c>
      <c r="B541" s="16">
        <v>29.380000000000003</v>
      </c>
    </row>
    <row r="542" spans="1:2" x14ac:dyDescent="0.2">
      <c r="A542" s="167">
        <v>43493</v>
      </c>
      <c r="B542" s="16">
        <v>29.65</v>
      </c>
    </row>
    <row r="543" spans="1:2" x14ac:dyDescent="0.2">
      <c r="A543" s="167">
        <v>43494</v>
      </c>
      <c r="B543" s="16">
        <v>29.46</v>
      </c>
    </row>
    <row r="544" spans="1:2" x14ac:dyDescent="0.2">
      <c r="A544" s="167">
        <v>43495</v>
      </c>
      <c r="B544" s="16">
        <v>29.770000000000003</v>
      </c>
    </row>
    <row r="545" spans="1:2" x14ac:dyDescent="0.2">
      <c r="A545" s="167">
        <v>43496</v>
      </c>
      <c r="B545" s="16">
        <v>29.520000000000003</v>
      </c>
    </row>
    <row r="546" spans="1:2" x14ac:dyDescent="0.2">
      <c r="A546" s="167">
        <v>43497</v>
      </c>
      <c r="B546" s="16">
        <v>29.240000000000002</v>
      </c>
    </row>
    <row r="547" spans="1:2" x14ac:dyDescent="0.2">
      <c r="A547" s="167">
        <v>43500</v>
      </c>
      <c r="B547" s="16">
        <v>29.479999999999997</v>
      </c>
    </row>
    <row r="548" spans="1:2" x14ac:dyDescent="0.2">
      <c r="A548" s="167">
        <v>43501</v>
      </c>
      <c r="B548" s="16">
        <v>29.729999999999997</v>
      </c>
    </row>
    <row r="549" spans="1:2" x14ac:dyDescent="0.2">
      <c r="A549" s="167">
        <v>43502</v>
      </c>
      <c r="B549" s="16">
        <v>30.25</v>
      </c>
    </row>
    <row r="550" spans="1:2" x14ac:dyDescent="0.2">
      <c r="A550" s="167">
        <v>43503</v>
      </c>
      <c r="B550" s="16">
        <v>30.16</v>
      </c>
    </row>
    <row r="551" spans="1:2" x14ac:dyDescent="0.2">
      <c r="A551" s="167">
        <v>43504</v>
      </c>
      <c r="B551" s="16">
        <v>30.22</v>
      </c>
    </row>
    <row r="552" spans="1:2" x14ac:dyDescent="0.2">
      <c r="A552" s="167">
        <v>43507</v>
      </c>
      <c r="B552" s="16">
        <v>29.59</v>
      </c>
    </row>
    <row r="553" spans="1:2" x14ac:dyDescent="0.2">
      <c r="A553" s="167">
        <v>43508</v>
      </c>
      <c r="B553" s="16">
        <v>29.68</v>
      </c>
    </row>
    <row r="554" spans="1:2" x14ac:dyDescent="0.2">
      <c r="A554" s="167">
        <v>43509</v>
      </c>
      <c r="B554" s="16">
        <v>29.34</v>
      </c>
    </row>
    <row r="555" spans="1:2" x14ac:dyDescent="0.2">
      <c r="A555" s="167">
        <v>43510</v>
      </c>
      <c r="B555" s="16">
        <v>29.240000000000002</v>
      </c>
    </row>
    <row r="556" spans="1:2" x14ac:dyDescent="0.2">
      <c r="A556" s="167">
        <v>43511</v>
      </c>
      <c r="B556" s="16">
        <v>29.299999999999997</v>
      </c>
    </row>
    <row r="557" spans="1:2" x14ac:dyDescent="0.2">
      <c r="A557" s="167">
        <v>43515</v>
      </c>
      <c r="B557" s="16">
        <v>29.09</v>
      </c>
    </row>
    <row r="558" spans="1:2" x14ac:dyDescent="0.2">
      <c r="A558" s="167">
        <v>43516</v>
      </c>
      <c r="B558" s="16">
        <v>29.310000000000002</v>
      </c>
    </row>
    <row r="559" spans="1:2" x14ac:dyDescent="0.2">
      <c r="A559" s="167">
        <v>43517</v>
      </c>
      <c r="B559" s="16">
        <v>29.84</v>
      </c>
    </row>
    <row r="560" spans="1:2" x14ac:dyDescent="0.2">
      <c r="A560" s="167">
        <v>43518</v>
      </c>
      <c r="B560" s="16">
        <v>29.86</v>
      </c>
    </row>
    <row r="561" spans="1:2" x14ac:dyDescent="0.2">
      <c r="A561" s="167">
        <v>43521</v>
      </c>
      <c r="B561" s="16">
        <v>29.71</v>
      </c>
    </row>
    <row r="562" spans="1:2" x14ac:dyDescent="0.2">
      <c r="A562" s="167">
        <v>43522</v>
      </c>
      <c r="B562" s="16">
        <v>29.439999999999998</v>
      </c>
    </row>
    <row r="563" spans="1:2" x14ac:dyDescent="0.2">
      <c r="A563" s="167">
        <v>43523</v>
      </c>
      <c r="B563" s="16">
        <v>29.15</v>
      </c>
    </row>
    <row r="564" spans="1:2" x14ac:dyDescent="0.2">
      <c r="A564" s="167">
        <v>43524</v>
      </c>
      <c r="B564" s="16">
        <v>29.310000000000002</v>
      </c>
    </row>
    <row r="565" spans="1:2" x14ac:dyDescent="0.2">
      <c r="A565" s="167">
        <v>43525</v>
      </c>
      <c r="B565" s="16">
        <v>29.299999999999997</v>
      </c>
    </row>
    <row r="566" spans="1:2" x14ac:dyDescent="0.2">
      <c r="A566" s="167">
        <v>43528</v>
      </c>
      <c r="B566" s="16">
        <v>29.130000000000003</v>
      </c>
    </row>
    <row r="567" spans="1:2" x14ac:dyDescent="0.2">
      <c r="A567" s="167">
        <v>43529</v>
      </c>
      <c r="B567" s="16">
        <v>29.27</v>
      </c>
    </row>
    <row r="568" spans="1:2" x14ac:dyDescent="0.2">
      <c r="A568" s="167">
        <v>43530</v>
      </c>
      <c r="B568" s="16">
        <v>29.03</v>
      </c>
    </row>
    <row r="569" spans="1:2" x14ac:dyDescent="0.2">
      <c r="A569" s="167">
        <v>43531</v>
      </c>
      <c r="B569" s="16">
        <v>28.92</v>
      </c>
    </row>
    <row r="570" spans="1:2" x14ac:dyDescent="0.2">
      <c r="A570" s="167">
        <v>43532</v>
      </c>
      <c r="B570" s="16">
        <v>28.9</v>
      </c>
    </row>
    <row r="571" spans="1:2" x14ac:dyDescent="0.2">
      <c r="A571" s="167">
        <v>43535</v>
      </c>
      <c r="B571" s="16">
        <v>28.89</v>
      </c>
    </row>
    <row r="572" spans="1:2" x14ac:dyDescent="0.2">
      <c r="A572" s="167">
        <v>43536</v>
      </c>
      <c r="B572" s="16">
        <v>29.24</v>
      </c>
    </row>
    <row r="573" spans="1:2" x14ac:dyDescent="0.2">
      <c r="A573" s="167">
        <v>43537</v>
      </c>
      <c r="B573" s="16">
        <v>29.18</v>
      </c>
    </row>
    <row r="574" spans="1:2" x14ac:dyDescent="0.2">
      <c r="A574" s="167">
        <v>43538</v>
      </c>
      <c r="B574" s="16">
        <v>28.82</v>
      </c>
    </row>
    <row r="575" spans="1:2" x14ac:dyDescent="0.2">
      <c r="A575" s="167">
        <v>43539</v>
      </c>
      <c r="B575" s="16">
        <v>28.68</v>
      </c>
    </row>
    <row r="576" spans="1:2" x14ac:dyDescent="0.2">
      <c r="A576" s="167">
        <v>43542</v>
      </c>
      <c r="B576" s="16">
        <v>28.69</v>
      </c>
    </row>
    <row r="577" spans="1:2" x14ac:dyDescent="0.2">
      <c r="A577" s="167">
        <v>43543</v>
      </c>
      <c r="B577" s="16">
        <v>28.49</v>
      </c>
    </row>
    <row r="578" spans="1:2" x14ac:dyDescent="0.2">
      <c r="A578" s="167">
        <v>43544</v>
      </c>
      <c r="B578" s="16">
        <v>28.52</v>
      </c>
    </row>
    <row r="579" spans="1:2" x14ac:dyDescent="0.2">
      <c r="A579" s="167">
        <v>43545</v>
      </c>
      <c r="B579" s="16">
        <v>28.35</v>
      </c>
    </row>
    <row r="580" spans="1:2" x14ac:dyDescent="0.2">
      <c r="A580" s="167">
        <v>43546</v>
      </c>
      <c r="B580" s="16">
        <v>27.91</v>
      </c>
    </row>
    <row r="581" spans="1:2" x14ac:dyDescent="0.2">
      <c r="A581" s="167">
        <v>43549</v>
      </c>
      <c r="B581" s="16">
        <v>28.07</v>
      </c>
    </row>
    <row r="582" spans="1:2" x14ac:dyDescent="0.2">
      <c r="A582" s="167">
        <v>43550</v>
      </c>
      <c r="B582" s="16">
        <v>27.9</v>
      </c>
    </row>
    <row r="583" spans="1:2" x14ac:dyDescent="0.2">
      <c r="A583" s="167">
        <v>43551</v>
      </c>
      <c r="B583" s="16">
        <v>28.07</v>
      </c>
    </row>
    <row r="584" spans="1:2" x14ac:dyDescent="0.2">
      <c r="A584" s="167">
        <v>43552</v>
      </c>
      <c r="B584" s="16">
        <v>28.004999999999999</v>
      </c>
    </row>
    <row r="585" spans="1:2" x14ac:dyDescent="0.2">
      <c r="A585" s="167">
        <v>43553</v>
      </c>
      <c r="B585" s="16">
        <v>27.734999999999999</v>
      </c>
    </row>
    <row r="586" spans="1:2" x14ac:dyDescent="0.2">
      <c r="A586" s="167">
        <v>43556</v>
      </c>
      <c r="B586" s="16">
        <v>27.945</v>
      </c>
    </row>
    <row r="587" spans="1:2" x14ac:dyDescent="0.2">
      <c r="A587" s="167">
        <v>43557</v>
      </c>
      <c r="B587" s="16">
        <v>28.335000000000001</v>
      </c>
    </row>
    <row r="588" spans="1:2" x14ac:dyDescent="0.2">
      <c r="A588" s="167">
        <v>43558</v>
      </c>
      <c r="B588" s="16">
        <v>28.175000000000001</v>
      </c>
    </row>
    <row r="589" spans="1:2" x14ac:dyDescent="0.2">
      <c r="A589" s="167">
        <v>43559</v>
      </c>
      <c r="B589" s="16">
        <v>28.574999999999999</v>
      </c>
    </row>
    <row r="590" spans="1:2" x14ac:dyDescent="0.2">
      <c r="A590" s="167">
        <v>43560</v>
      </c>
      <c r="B590" s="16">
        <v>28.524999999999999</v>
      </c>
    </row>
    <row r="591" spans="1:2" x14ac:dyDescent="0.2">
      <c r="A591" s="167">
        <v>43563</v>
      </c>
      <c r="B591" s="16">
        <v>28.254999999999999</v>
      </c>
    </row>
    <row r="592" spans="1:2" x14ac:dyDescent="0.2">
      <c r="A592" s="167">
        <v>43564</v>
      </c>
      <c r="B592" s="16">
        <v>28.414999999999999</v>
      </c>
    </row>
    <row r="593" spans="1:2" x14ac:dyDescent="0.2">
      <c r="A593" s="167">
        <v>43565</v>
      </c>
      <c r="B593" s="16">
        <v>28.445</v>
      </c>
    </row>
    <row r="594" spans="1:2" x14ac:dyDescent="0.2">
      <c r="A594" s="167">
        <v>43566</v>
      </c>
      <c r="B594" s="16">
        <v>28.355</v>
      </c>
    </row>
    <row r="595" spans="1:2" x14ac:dyDescent="0.2">
      <c r="A595" s="167">
        <v>43567</v>
      </c>
      <c r="B595" s="16">
        <v>28.324999999999999</v>
      </c>
    </row>
    <row r="596" spans="1:2" x14ac:dyDescent="0.2">
      <c r="A596" s="167">
        <v>43570</v>
      </c>
      <c r="B596" s="16">
        <v>28.184999999999999</v>
      </c>
    </row>
    <row r="597" spans="1:2" x14ac:dyDescent="0.2">
      <c r="A597" s="167">
        <v>43571</v>
      </c>
      <c r="B597" s="16">
        <v>28.094999999999999</v>
      </c>
    </row>
    <row r="598" spans="1:2" x14ac:dyDescent="0.2">
      <c r="A598" s="167">
        <v>43572</v>
      </c>
      <c r="B598" s="16">
        <v>27.835000000000001</v>
      </c>
    </row>
    <row r="599" spans="1:2" x14ac:dyDescent="0.2">
      <c r="A599" s="167">
        <v>43573</v>
      </c>
      <c r="B599" s="16">
        <v>28.175000000000001</v>
      </c>
    </row>
    <row r="600" spans="1:2" x14ac:dyDescent="0.2">
      <c r="A600" s="167">
        <v>43577</v>
      </c>
      <c r="B600" s="16">
        <v>28.074999999999999</v>
      </c>
    </row>
    <row r="601" spans="1:2" x14ac:dyDescent="0.2">
      <c r="A601" s="167">
        <v>43578</v>
      </c>
      <c r="B601" s="16">
        <v>27.184999999999999</v>
      </c>
    </row>
    <row r="602" spans="1:2" x14ac:dyDescent="0.2">
      <c r="A602" s="167">
        <v>43579</v>
      </c>
      <c r="B602" s="16">
        <v>27.045000000000002</v>
      </c>
    </row>
    <row r="603" spans="1:2" x14ac:dyDescent="0.2">
      <c r="A603" s="167">
        <v>43580</v>
      </c>
      <c r="B603" s="16">
        <v>26.765000000000001</v>
      </c>
    </row>
    <row r="604" spans="1:2" x14ac:dyDescent="0.2">
      <c r="A604" s="167">
        <v>43581</v>
      </c>
      <c r="B604" s="16">
        <v>26.645</v>
      </c>
    </row>
    <row r="605" spans="1:2" x14ac:dyDescent="0.2">
      <c r="A605" s="167">
        <v>43584</v>
      </c>
      <c r="B605" s="16">
        <v>27.004999999999999</v>
      </c>
    </row>
    <row r="606" spans="1:2" x14ac:dyDescent="0.2">
      <c r="A606" s="167">
        <v>43585</v>
      </c>
      <c r="B606" s="16">
        <v>26.704999999999998</v>
      </c>
    </row>
    <row r="607" spans="1:2" x14ac:dyDescent="0.2">
      <c r="A607" s="167">
        <v>43586</v>
      </c>
      <c r="B607" s="16">
        <v>26.504999999999999</v>
      </c>
    </row>
    <row r="608" spans="1:2" x14ac:dyDescent="0.2">
      <c r="A608" s="167">
        <v>43587</v>
      </c>
      <c r="B608" s="16">
        <v>26.355</v>
      </c>
    </row>
    <row r="609" spans="1:2" x14ac:dyDescent="0.2">
      <c r="A609" s="167">
        <v>43588</v>
      </c>
      <c r="B609" s="16">
        <v>26.195</v>
      </c>
    </row>
    <row r="610" spans="1:2" x14ac:dyDescent="0.2">
      <c r="A610" s="167">
        <v>43591</v>
      </c>
      <c r="B610" s="16">
        <v>25.965</v>
      </c>
    </row>
    <row r="611" spans="1:2" x14ac:dyDescent="0.2">
      <c r="A611" s="167">
        <v>43592</v>
      </c>
      <c r="B611" s="16">
        <v>26.6</v>
      </c>
    </row>
    <row r="612" spans="1:2" x14ac:dyDescent="0.2">
      <c r="A612" s="167">
        <v>43593</v>
      </c>
      <c r="B612" s="16">
        <v>26.5</v>
      </c>
    </row>
    <row r="613" spans="1:2" x14ac:dyDescent="0.2">
      <c r="A613" s="167">
        <v>43594</v>
      </c>
      <c r="B613" s="16">
        <v>26.130000000000003</v>
      </c>
    </row>
    <row r="614" spans="1:2" x14ac:dyDescent="0.2">
      <c r="A614" s="167">
        <v>43595</v>
      </c>
      <c r="B614" s="16">
        <v>26.29</v>
      </c>
    </row>
    <row r="615" spans="1:2" x14ac:dyDescent="0.2">
      <c r="A615" s="167">
        <v>43598</v>
      </c>
      <c r="B615" s="16">
        <v>26.11</v>
      </c>
    </row>
    <row r="616" spans="1:2" x14ac:dyDescent="0.2">
      <c r="A616" s="167">
        <v>43599</v>
      </c>
      <c r="B616" s="16">
        <v>26.5</v>
      </c>
    </row>
    <row r="617" spans="1:2" x14ac:dyDescent="0.2">
      <c r="A617" s="167">
        <v>43600</v>
      </c>
      <c r="B617" s="16">
        <v>26.740000000000002</v>
      </c>
    </row>
    <row r="618" spans="1:2" x14ac:dyDescent="0.2">
      <c r="A618" s="167">
        <v>43601</v>
      </c>
      <c r="B618" s="16">
        <v>27.22</v>
      </c>
    </row>
    <row r="619" spans="1:2" x14ac:dyDescent="0.2">
      <c r="A619" s="167">
        <v>43602</v>
      </c>
      <c r="B619" s="16">
        <v>26.72</v>
      </c>
    </row>
    <row r="620" spans="1:2" x14ac:dyDescent="0.2">
      <c r="A620" s="167">
        <v>43605</v>
      </c>
      <c r="B620" s="16">
        <v>27</v>
      </c>
    </row>
    <row r="621" spans="1:2" x14ac:dyDescent="0.2">
      <c r="A621" s="167">
        <v>43606</v>
      </c>
      <c r="B621" s="16">
        <v>26.64</v>
      </c>
    </row>
    <row r="622" spans="1:2" x14ac:dyDescent="0.2">
      <c r="A622" s="167">
        <v>43607</v>
      </c>
      <c r="B622" s="16">
        <v>27.810000000000002</v>
      </c>
    </row>
    <row r="623" spans="1:2" x14ac:dyDescent="0.2">
      <c r="A623" s="167">
        <v>43608</v>
      </c>
      <c r="B623" s="16">
        <v>27.28</v>
      </c>
    </row>
    <row r="624" spans="1:2" x14ac:dyDescent="0.2">
      <c r="A624" s="167">
        <v>43609</v>
      </c>
      <c r="B624" s="16">
        <v>27.509999999999998</v>
      </c>
    </row>
    <row r="625" spans="1:2" x14ac:dyDescent="0.2">
      <c r="A625" s="167">
        <v>43613</v>
      </c>
      <c r="B625" s="16">
        <v>27.79</v>
      </c>
    </row>
    <row r="626" spans="1:2" x14ac:dyDescent="0.2">
      <c r="A626" s="167">
        <v>43614</v>
      </c>
      <c r="B626" s="16">
        <v>28.229999999999997</v>
      </c>
    </row>
    <row r="627" spans="1:2" x14ac:dyDescent="0.2">
      <c r="A627" s="167">
        <v>43615</v>
      </c>
      <c r="B627" s="16">
        <v>28.28</v>
      </c>
    </row>
    <row r="628" spans="1:2" x14ac:dyDescent="0.2">
      <c r="A628" s="167">
        <v>43616</v>
      </c>
      <c r="B628" s="16">
        <v>28.09</v>
      </c>
    </row>
    <row r="629" spans="1:2" x14ac:dyDescent="0.2">
      <c r="A629" s="167">
        <v>43619</v>
      </c>
      <c r="B629" s="16">
        <v>27.84</v>
      </c>
    </row>
    <row r="630" spans="1:2" x14ac:dyDescent="0.2">
      <c r="A630" s="167">
        <v>43620</v>
      </c>
      <c r="B630" s="16">
        <v>27.990000000000002</v>
      </c>
    </row>
    <row r="631" spans="1:2" x14ac:dyDescent="0.2">
      <c r="A631" s="167">
        <v>43621</v>
      </c>
      <c r="B631" s="16">
        <v>27.57</v>
      </c>
    </row>
    <row r="632" spans="1:2" x14ac:dyDescent="0.2">
      <c r="A632" s="167">
        <v>43622</v>
      </c>
      <c r="B632" s="16">
        <v>28.11</v>
      </c>
    </row>
    <row r="633" spans="1:2" x14ac:dyDescent="0.2">
      <c r="A633" s="167">
        <v>43623</v>
      </c>
      <c r="B633" s="16">
        <v>27.729999999999997</v>
      </c>
    </row>
    <row r="634" spans="1:2" x14ac:dyDescent="0.2">
      <c r="A634" s="167">
        <v>43626</v>
      </c>
      <c r="B634" s="16">
        <v>27.729999999999997</v>
      </c>
    </row>
    <row r="635" spans="1:2" x14ac:dyDescent="0.2">
      <c r="A635" s="167">
        <v>43627</v>
      </c>
      <c r="B635" s="16">
        <v>27.57</v>
      </c>
    </row>
    <row r="636" spans="1:2" x14ac:dyDescent="0.2">
      <c r="A636" s="167">
        <v>43628</v>
      </c>
      <c r="B636" s="16">
        <v>27.91</v>
      </c>
    </row>
    <row r="637" spans="1:2" x14ac:dyDescent="0.2">
      <c r="A637" s="167">
        <v>43629</v>
      </c>
      <c r="B637" s="16">
        <v>28.369999999999997</v>
      </c>
    </row>
    <row r="638" spans="1:2" x14ac:dyDescent="0.2">
      <c r="A638" s="167">
        <v>43630</v>
      </c>
      <c r="B638" s="16">
        <v>27.96</v>
      </c>
    </row>
    <row r="639" spans="1:2" x14ac:dyDescent="0.2">
      <c r="A639" s="167">
        <v>43633</v>
      </c>
      <c r="B639" s="16">
        <v>28.54</v>
      </c>
    </row>
    <row r="640" spans="1:2" x14ac:dyDescent="0.2">
      <c r="A640" s="167">
        <v>43634</v>
      </c>
      <c r="B640" s="16">
        <v>28.729999999999997</v>
      </c>
    </row>
    <row r="641" spans="1:2" x14ac:dyDescent="0.2">
      <c r="A641" s="167">
        <v>43635</v>
      </c>
      <c r="B641" s="16">
        <v>28.770000000000003</v>
      </c>
    </row>
    <row r="642" spans="1:2" x14ac:dyDescent="0.2">
      <c r="A642" s="167">
        <v>43636</v>
      </c>
      <c r="B642" s="16">
        <v>28.990000000000002</v>
      </c>
    </row>
    <row r="643" spans="1:2" x14ac:dyDescent="0.2">
      <c r="A643" s="167">
        <v>43637</v>
      </c>
      <c r="B643" s="16">
        <v>28.84</v>
      </c>
    </row>
    <row r="644" spans="1:2" x14ac:dyDescent="0.2">
      <c r="A644" s="167">
        <v>43640</v>
      </c>
      <c r="B644" s="16">
        <v>28.75</v>
      </c>
    </row>
    <row r="645" spans="1:2" x14ac:dyDescent="0.2">
      <c r="A645" s="167">
        <v>43641</v>
      </c>
      <c r="B645" s="16">
        <v>28.4</v>
      </c>
    </row>
    <row r="646" spans="1:2" x14ac:dyDescent="0.2">
      <c r="A646" s="167">
        <v>43642</v>
      </c>
      <c r="B646" s="16">
        <v>28.21</v>
      </c>
    </row>
    <row r="647" spans="1:2" x14ac:dyDescent="0.2">
      <c r="A647" s="167">
        <v>43643</v>
      </c>
      <c r="B647" s="16">
        <v>28.21</v>
      </c>
    </row>
    <row r="648" spans="1:2" x14ac:dyDescent="0.2">
      <c r="A648" s="167">
        <v>43644</v>
      </c>
      <c r="B648" s="16">
        <v>28.64</v>
      </c>
    </row>
    <row r="649" spans="1:2" x14ac:dyDescent="0.2">
      <c r="A649" s="167">
        <v>43647</v>
      </c>
      <c r="B649" s="16">
        <v>27.729999999999997</v>
      </c>
    </row>
    <row r="650" spans="1:2" x14ac:dyDescent="0.2">
      <c r="A650" s="167">
        <v>43648</v>
      </c>
      <c r="B650" s="16">
        <v>27.434999999999999</v>
      </c>
    </row>
    <row r="651" spans="1:2" x14ac:dyDescent="0.2">
      <c r="A651" s="167">
        <v>43649</v>
      </c>
      <c r="B651" s="16">
        <v>27.795000000000002</v>
      </c>
    </row>
    <row r="652" spans="1:2" x14ac:dyDescent="0.2">
      <c r="A652" s="167">
        <v>43651</v>
      </c>
      <c r="B652" s="16">
        <v>27.184999999999999</v>
      </c>
    </row>
    <row r="653" spans="1:2" x14ac:dyDescent="0.2">
      <c r="A653" s="167">
        <v>43654</v>
      </c>
      <c r="B653" s="16">
        <v>27.614999999999998</v>
      </c>
    </row>
    <row r="654" spans="1:2" x14ac:dyDescent="0.2">
      <c r="A654" s="167">
        <v>43655</v>
      </c>
      <c r="B654" s="16">
        <v>27.635000000000002</v>
      </c>
    </row>
    <row r="655" spans="1:2" x14ac:dyDescent="0.2">
      <c r="A655" s="167">
        <v>43656</v>
      </c>
      <c r="B655" s="16">
        <v>27.715</v>
      </c>
    </row>
    <row r="656" spans="1:2" x14ac:dyDescent="0.2">
      <c r="A656" s="167">
        <v>43657</v>
      </c>
      <c r="B656" s="16">
        <v>27.805</v>
      </c>
    </row>
    <row r="657" spans="1:2" x14ac:dyDescent="0.2">
      <c r="A657" s="167">
        <v>43658</v>
      </c>
      <c r="B657" s="16">
        <v>27.934999999999999</v>
      </c>
    </row>
    <row r="658" spans="1:2" x14ac:dyDescent="0.2">
      <c r="A658" s="167">
        <v>43661</v>
      </c>
      <c r="B658" s="16">
        <v>27.905000000000001</v>
      </c>
    </row>
    <row r="659" spans="1:2" x14ac:dyDescent="0.2">
      <c r="A659" s="167">
        <v>43662</v>
      </c>
      <c r="B659" s="16">
        <v>27.614999999999998</v>
      </c>
    </row>
    <row r="660" spans="1:2" x14ac:dyDescent="0.2">
      <c r="A660" s="167">
        <v>43663</v>
      </c>
      <c r="B660" s="16">
        <v>27.305</v>
      </c>
    </row>
    <row r="661" spans="1:2" x14ac:dyDescent="0.2">
      <c r="A661" s="167">
        <v>43664</v>
      </c>
      <c r="B661" s="16">
        <v>27.265000000000001</v>
      </c>
    </row>
    <row r="662" spans="1:2" x14ac:dyDescent="0.2">
      <c r="A662" s="167">
        <v>43665</v>
      </c>
      <c r="B662" s="16">
        <v>27.725000000000001</v>
      </c>
    </row>
    <row r="663" spans="1:2" x14ac:dyDescent="0.2">
      <c r="A663" s="167">
        <v>43668</v>
      </c>
      <c r="B663" s="16">
        <v>27.355</v>
      </c>
    </row>
    <row r="664" spans="1:2" x14ac:dyDescent="0.2">
      <c r="A664" s="167">
        <v>43669</v>
      </c>
      <c r="B664" s="16">
        <v>27.635000000000002</v>
      </c>
    </row>
    <row r="665" spans="1:2" x14ac:dyDescent="0.2">
      <c r="A665" s="167">
        <v>43670</v>
      </c>
      <c r="B665" s="16">
        <v>27.925000000000001</v>
      </c>
    </row>
    <row r="666" spans="1:2" x14ac:dyDescent="0.2">
      <c r="A666" s="167">
        <v>43671</v>
      </c>
      <c r="B666" s="16">
        <v>27.895</v>
      </c>
    </row>
    <row r="667" spans="1:2" x14ac:dyDescent="0.2">
      <c r="A667" s="167">
        <v>43672</v>
      </c>
      <c r="B667" s="16">
        <v>28.094999999999999</v>
      </c>
    </row>
    <row r="668" spans="1:2" x14ac:dyDescent="0.2">
      <c r="A668" s="167">
        <v>43675</v>
      </c>
      <c r="B668" s="16">
        <v>28.055</v>
      </c>
    </row>
    <row r="669" spans="1:2" x14ac:dyDescent="0.2">
      <c r="A669" s="167">
        <v>43676</v>
      </c>
      <c r="B669" s="16">
        <v>27.934999999999999</v>
      </c>
    </row>
    <row r="670" spans="1:2" x14ac:dyDescent="0.2">
      <c r="A670" s="167">
        <v>43677</v>
      </c>
      <c r="B670" s="16">
        <v>27.375</v>
      </c>
    </row>
    <row r="671" spans="1:2" x14ac:dyDescent="0.2">
      <c r="A671" s="167">
        <v>43678</v>
      </c>
      <c r="B671" s="16">
        <v>27.425000000000001</v>
      </c>
    </row>
    <row r="672" spans="1:2" x14ac:dyDescent="0.2">
      <c r="A672" s="167">
        <v>43679</v>
      </c>
      <c r="B672" s="16">
        <v>27.945</v>
      </c>
    </row>
    <row r="673" spans="1:2" x14ac:dyDescent="0.2">
      <c r="A673" s="167">
        <v>43682</v>
      </c>
      <c r="B673" s="16">
        <v>27.495000000000001</v>
      </c>
    </row>
    <row r="674" spans="1:2" x14ac:dyDescent="0.2">
      <c r="A674" s="167">
        <v>43683</v>
      </c>
      <c r="B674" s="16">
        <v>27.184999999999999</v>
      </c>
    </row>
    <row r="675" spans="1:2" x14ac:dyDescent="0.2">
      <c r="A675" s="167">
        <v>43684</v>
      </c>
      <c r="B675" s="16">
        <v>27.635000000000002</v>
      </c>
    </row>
    <row r="676" spans="1:2" x14ac:dyDescent="0.2">
      <c r="A676" s="167">
        <v>43685</v>
      </c>
      <c r="B676" s="16">
        <v>28.635000000000002</v>
      </c>
    </row>
    <row r="677" spans="1:2" x14ac:dyDescent="0.2">
      <c r="A677" s="167">
        <v>43686</v>
      </c>
      <c r="B677" s="16">
        <v>29.204999999999998</v>
      </c>
    </row>
    <row r="678" spans="1:2" x14ac:dyDescent="0.2">
      <c r="A678" s="167">
        <v>43689</v>
      </c>
      <c r="B678" s="16">
        <v>29.285</v>
      </c>
    </row>
    <row r="679" spans="1:2" x14ac:dyDescent="0.2">
      <c r="A679" s="167">
        <v>43690</v>
      </c>
      <c r="B679" s="16">
        <v>28.795000000000002</v>
      </c>
    </row>
    <row r="680" spans="1:2" x14ac:dyDescent="0.2">
      <c r="A680" s="167">
        <v>43691</v>
      </c>
      <c r="B680" s="16">
        <v>28.92</v>
      </c>
    </row>
    <row r="681" spans="1:2" x14ac:dyDescent="0.2">
      <c r="A681" s="167">
        <v>43692</v>
      </c>
      <c r="B681" s="16">
        <v>29.195</v>
      </c>
    </row>
    <row r="682" spans="1:2" x14ac:dyDescent="0.2">
      <c r="A682" s="167">
        <v>43693</v>
      </c>
      <c r="B682" s="16">
        <v>29.254999999999999</v>
      </c>
    </row>
    <row r="683" spans="1:2" x14ac:dyDescent="0.2">
      <c r="A683" s="167">
        <v>43696</v>
      </c>
      <c r="B683" s="16">
        <v>28.805</v>
      </c>
    </row>
    <row r="684" spans="1:2" x14ac:dyDescent="0.2">
      <c r="A684" s="167">
        <v>43697</v>
      </c>
      <c r="B684" s="16">
        <v>28.555</v>
      </c>
    </row>
    <row r="685" spans="1:2" x14ac:dyDescent="0.2">
      <c r="A685" s="167">
        <v>43698</v>
      </c>
      <c r="B685" s="16">
        <v>28.864999999999998</v>
      </c>
    </row>
    <row r="686" spans="1:2" x14ac:dyDescent="0.2">
      <c r="A686" s="167">
        <v>43699</v>
      </c>
      <c r="B686" s="16">
        <v>28.664999999999999</v>
      </c>
    </row>
    <row r="687" spans="1:2" x14ac:dyDescent="0.2">
      <c r="A687" s="167">
        <v>43700</v>
      </c>
      <c r="B687" s="16">
        <v>28.465</v>
      </c>
    </row>
    <row r="688" spans="1:2" x14ac:dyDescent="0.2">
      <c r="A688" s="167">
        <v>43703</v>
      </c>
      <c r="B688" s="16">
        <v>28.454999999999998</v>
      </c>
    </row>
    <row r="689" spans="1:2" x14ac:dyDescent="0.2">
      <c r="A689" s="167">
        <v>43704</v>
      </c>
      <c r="B689" s="16">
        <v>27.76</v>
      </c>
    </row>
    <row r="690" spans="1:2" x14ac:dyDescent="0.2">
      <c r="A690" s="167">
        <v>43705</v>
      </c>
      <c r="B690" s="16">
        <v>27.86</v>
      </c>
    </row>
    <row r="691" spans="1:2" x14ac:dyDescent="0.2">
      <c r="A691" s="167">
        <v>43706</v>
      </c>
      <c r="B691" s="16">
        <v>28.12</v>
      </c>
    </row>
    <row r="692" spans="1:2" x14ac:dyDescent="0.2">
      <c r="A692" s="167">
        <v>43707</v>
      </c>
      <c r="B692" s="16">
        <v>28.39</v>
      </c>
    </row>
    <row r="693" spans="1:2" x14ac:dyDescent="0.2">
      <c r="A693" s="167">
        <v>43711</v>
      </c>
      <c r="B693" s="16">
        <v>28.62</v>
      </c>
    </row>
    <row r="694" spans="1:2" x14ac:dyDescent="0.2">
      <c r="A694" s="167">
        <v>43712</v>
      </c>
      <c r="B694" s="16">
        <v>28.59</v>
      </c>
    </row>
    <row r="695" spans="1:2" x14ac:dyDescent="0.2">
      <c r="A695" s="167">
        <v>43713</v>
      </c>
      <c r="B695" s="16">
        <v>28.21</v>
      </c>
    </row>
    <row r="696" spans="1:2" x14ac:dyDescent="0.2">
      <c r="A696" s="167">
        <v>43714</v>
      </c>
      <c r="B696" s="16">
        <v>28.21</v>
      </c>
    </row>
    <row r="697" spans="1:2" x14ac:dyDescent="0.2">
      <c r="A697" s="167">
        <v>43717</v>
      </c>
      <c r="B697" s="16">
        <v>28.01</v>
      </c>
    </row>
    <row r="698" spans="1:2" x14ac:dyDescent="0.2">
      <c r="A698" s="167">
        <v>43718</v>
      </c>
      <c r="B698" s="16">
        <v>28.1</v>
      </c>
    </row>
    <row r="699" spans="1:2" x14ac:dyDescent="0.2">
      <c r="A699" s="167">
        <v>43719</v>
      </c>
      <c r="B699" s="16">
        <v>28.4</v>
      </c>
    </row>
    <row r="700" spans="1:2" x14ac:dyDescent="0.2">
      <c r="A700" s="167">
        <v>43720</v>
      </c>
      <c r="B700" s="16">
        <v>28.76</v>
      </c>
    </row>
    <row r="701" spans="1:2" x14ac:dyDescent="0.2">
      <c r="A701" s="167">
        <v>43721</v>
      </c>
      <c r="B701" s="16">
        <v>29.04</v>
      </c>
    </row>
    <row r="702" spans="1:2" x14ac:dyDescent="0.2">
      <c r="A702" s="167">
        <v>43724</v>
      </c>
      <c r="B702" s="16">
        <v>29.89</v>
      </c>
    </row>
    <row r="703" spans="1:2" x14ac:dyDescent="0.2">
      <c r="A703" s="167">
        <v>43725</v>
      </c>
      <c r="B703" s="16">
        <v>29.6</v>
      </c>
    </row>
    <row r="704" spans="1:2" x14ac:dyDescent="0.2">
      <c r="A704" s="167">
        <v>43726</v>
      </c>
      <c r="B704" s="16">
        <v>29.62</v>
      </c>
    </row>
    <row r="705" spans="1:2" x14ac:dyDescent="0.2">
      <c r="A705" s="167">
        <v>43727</v>
      </c>
      <c r="B705" s="16">
        <v>29.56</v>
      </c>
    </row>
    <row r="706" spans="1:2" x14ac:dyDescent="0.2">
      <c r="A706" s="167">
        <v>43728</v>
      </c>
      <c r="B706" s="16">
        <v>29.03</v>
      </c>
    </row>
    <row r="707" spans="1:2" x14ac:dyDescent="0.2">
      <c r="A707" s="167">
        <v>43731</v>
      </c>
      <c r="B707" s="16">
        <v>28.94</v>
      </c>
    </row>
    <row r="708" spans="1:2" x14ac:dyDescent="0.2">
      <c r="A708" s="167">
        <v>43732</v>
      </c>
      <c r="B708" s="16">
        <v>28.95</v>
      </c>
    </row>
    <row r="709" spans="1:2" x14ac:dyDescent="0.2">
      <c r="A709" s="167">
        <v>43733</v>
      </c>
      <c r="B709" s="16">
        <v>28.79</v>
      </c>
    </row>
    <row r="710" spans="1:2" x14ac:dyDescent="0.2">
      <c r="A710" s="167">
        <v>43734</v>
      </c>
      <c r="B710" s="16">
        <v>28.76</v>
      </c>
    </row>
    <row r="711" spans="1:2" x14ac:dyDescent="0.2">
      <c r="A711" s="167">
        <v>43735</v>
      </c>
      <c r="B711" s="16">
        <v>28.37</v>
      </c>
    </row>
    <row r="712" spans="1:2" x14ac:dyDescent="0.2">
      <c r="A712" s="167">
        <v>43738</v>
      </c>
      <c r="B712" s="16">
        <v>28.74</v>
      </c>
    </row>
    <row r="713" spans="1:2" x14ac:dyDescent="0.2">
      <c r="A713" s="167">
        <v>43739</v>
      </c>
      <c r="B713" s="16">
        <v>28.68</v>
      </c>
    </row>
    <row r="714" spans="1:2" x14ac:dyDescent="0.2">
      <c r="A714" s="167">
        <v>43740</v>
      </c>
      <c r="B714" s="16">
        <v>29.009999999999998</v>
      </c>
    </row>
    <row r="715" spans="1:2" x14ac:dyDescent="0.2">
      <c r="A715" s="167">
        <v>43741</v>
      </c>
      <c r="B715" s="16">
        <v>29.689999999999998</v>
      </c>
    </row>
    <row r="716" spans="1:2" x14ac:dyDescent="0.2">
      <c r="A716" s="167">
        <v>43742</v>
      </c>
      <c r="B716" s="16">
        <v>29.66</v>
      </c>
    </row>
    <row r="717" spans="1:2" x14ac:dyDescent="0.2">
      <c r="A717" s="167">
        <v>43745</v>
      </c>
      <c r="B717" s="16">
        <v>29.86</v>
      </c>
    </row>
    <row r="718" spans="1:2" x14ac:dyDescent="0.2">
      <c r="A718" s="167">
        <v>43746</v>
      </c>
      <c r="B718" s="16">
        <v>29.62</v>
      </c>
    </row>
    <row r="719" spans="1:2" x14ac:dyDescent="0.2">
      <c r="A719" s="167">
        <v>43747</v>
      </c>
      <c r="B719" s="16">
        <v>29.509999999999998</v>
      </c>
    </row>
    <row r="720" spans="1:2" x14ac:dyDescent="0.2">
      <c r="A720" s="167">
        <v>43748</v>
      </c>
      <c r="B720" s="16">
        <v>29.58</v>
      </c>
    </row>
    <row r="721" spans="1:2" x14ac:dyDescent="0.2">
      <c r="A721" s="167">
        <v>43749</v>
      </c>
      <c r="B721" s="16">
        <v>29.77</v>
      </c>
    </row>
    <row r="722" spans="1:2" x14ac:dyDescent="0.2">
      <c r="A722" s="167">
        <v>43753</v>
      </c>
      <c r="B722" s="16">
        <v>30.189999999999998</v>
      </c>
    </row>
    <row r="723" spans="1:2" x14ac:dyDescent="0.2">
      <c r="A723" s="167">
        <v>43754</v>
      </c>
      <c r="B723" s="16">
        <v>30.2</v>
      </c>
    </row>
    <row r="724" spans="1:2" x14ac:dyDescent="0.2">
      <c r="A724" s="167">
        <v>43755</v>
      </c>
      <c r="B724" s="16">
        <v>30.189999999999998</v>
      </c>
    </row>
    <row r="725" spans="1:2" x14ac:dyDescent="0.2">
      <c r="A725" s="167">
        <v>43756</v>
      </c>
      <c r="B725" s="16">
        <v>30.16</v>
      </c>
    </row>
    <row r="726" spans="1:2" x14ac:dyDescent="0.2">
      <c r="A726" s="167">
        <v>43759</v>
      </c>
      <c r="B726" s="16">
        <v>30.28</v>
      </c>
    </row>
    <row r="727" spans="1:2" x14ac:dyDescent="0.2">
      <c r="A727" s="167">
        <v>43760</v>
      </c>
      <c r="B727" s="16">
        <v>30.774999999999999</v>
      </c>
    </row>
    <row r="728" spans="1:2" x14ac:dyDescent="0.2">
      <c r="A728" s="167">
        <v>43761</v>
      </c>
      <c r="B728" s="16">
        <v>30.504999999999999</v>
      </c>
    </row>
    <row r="729" spans="1:2" x14ac:dyDescent="0.2">
      <c r="A729" s="167">
        <v>43762</v>
      </c>
      <c r="B729" s="16">
        <v>31.265000000000001</v>
      </c>
    </row>
    <row r="730" spans="1:2" x14ac:dyDescent="0.2">
      <c r="A730" s="167">
        <v>43763</v>
      </c>
      <c r="B730" s="16">
        <v>30.884999999999998</v>
      </c>
    </row>
    <row r="731" spans="1:2" x14ac:dyDescent="0.2">
      <c r="A731" s="167">
        <v>43766</v>
      </c>
      <c r="B731" s="16">
        <v>30.704999999999998</v>
      </c>
    </row>
    <row r="732" spans="1:2" x14ac:dyDescent="0.2">
      <c r="A732" s="167">
        <v>43767</v>
      </c>
      <c r="B732" s="16">
        <v>30.925000000000001</v>
      </c>
    </row>
    <row r="733" spans="1:2" x14ac:dyDescent="0.2">
      <c r="A733" s="167">
        <v>43768</v>
      </c>
      <c r="B733" s="16">
        <v>30.905000000000001</v>
      </c>
    </row>
    <row r="734" spans="1:2" x14ac:dyDescent="0.2">
      <c r="A734" s="167">
        <v>43769</v>
      </c>
      <c r="B734" s="16">
        <v>30.675000000000001</v>
      </c>
    </row>
    <row r="735" spans="1:2" x14ac:dyDescent="0.2">
      <c r="A735" s="167">
        <v>43770</v>
      </c>
      <c r="B735" s="16">
        <v>30.954999999999998</v>
      </c>
    </row>
    <row r="736" spans="1:2" x14ac:dyDescent="0.2">
      <c r="A736" s="167">
        <v>43773</v>
      </c>
      <c r="B736" s="16">
        <v>31.794999999999998</v>
      </c>
    </row>
    <row r="737" spans="1:2" x14ac:dyDescent="0.2">
      <c r="A737" s="167">
        <v>43774</v>
      </c>
      <c r="B737" s="16">
        <v>31.495000000000001</v>
      </c>
    </row>
    <row r="738" spans="1:2" x14ac:dyDescent="0.2">
      <c r="A738" s="167">
        <v>43775</v>
      </c>
      <c r="B738" s="16">
        <v>31.675000000000001</v>
      </c>
    </row>
    <row r="739" spans="1:2" x14ac:dyDescent="0.2">
      <c r="A739" s="167">
        <v>43776</v>
      </c>
      <c r="B739" s="16">
        <v>31.355</v>
      </c>
    </row>
    <row r="740" spans="1:2" x14ac:dyDescent="0.2">
      <c r="A740" s="167">
        <v>43777</v>
      </c>
      <c r="B740" s="16">
        <v>31.425000000000001</v>
      </c>
    </row>
    <row r="741" spans="1:2" x14ac:dyDescent="0.2">
      <c r="A741" s="167">
        <v>43781</v>
      </c>
      <c r="B741" s="16">
        <v>30.78</v>
      </c>
    </row>
    <row r="742" spans="1:2" x14ac:dyDescent="0.2">
      <c r="A742" s="167">
        <v>43782</v>
      </c>
      <c r="B742" s="16">
        <v>30.28</v>
      </c>
    </row>
    <row r="743" spans="1:2" x14ac:dyDescent="0.2">
      <c r="A743" s="167">
        <v>43783</v>
      </c>
      <c r="B743" s="16">
        <v>30.53</v>
      </c>
    </row>
    <row r="744" spans="1:2" x14ac:dyDescent="0.2">
      <c r="A744" s="167">
        <v>43784</v>
      </c>
      <c r="B744" s="16">
        <v>30.18</v>
      </c>
    </row>
    <row r="745" spans="1:2" x14ac:dyDescent="0.2">
      <c r="A745" s="167">
        <v>43787</v>
      </c>
      <c r="B745" s="16">
        <v>30.39</v>
      </c>
    </row>
    <row r="746" spans="1:2" x14ac:dyDescent="0.2">
      <c r="A746" s="167">
        <v>43788</v>
      </c>
      <c r="B746" s="16">
        <v>30.71</v>
      </c>
    </row>
    <row r="747" spans="1:2" x14ac:dyDescent="0.2">
      <c r="A747" s="167">
        <v>43789</v>
      </c>
      <c r="B747" s="16">
        <v>30.824999999999999</v>
      </c>
    </row>
    <row r="748" spans="1:2" x14ac:dyDescent="0.2">
      <c r="A748" s="167">
        <v>43790</v>
      </c>
      <c r="B748" s="16">
        <v>29.89</v>
      </c>
    </row>
    <row r="749" spans="1:2" x14ac:dyDescent="0.2">
      <c r="A749" s="167">
        <v>43791</v>
      </c>
      <c r="B749" s="16">
        <v>30.08</v>
      </c>
    </row>
    <row r="750" spans="1:2" x14ac:dyDescent="0.2">
      <c r="A750" s="167">
        <v>43794</v>
      </c>
      <c r="B750" s="16">
        <v>29.64</v>
      </c>
    </row>
    <row r="751" spans="1:2" x14ac:dyDescent="0.2">
      <c r="A751" s="167">
        <v>43795</v>
      </c>
      <c r="B751" s="16">
        <v>29.42</v>
      </c>
    </row>
    <row r="752" spans="1:2" x14ac:dyDescent="0.2">
      <c r="A752" s="167">
        <v>43796</v>
      </c>
      <c r="B752" s="16">
        <v>29.695</v>
      </c>
    </row>
    <row r="753" spans="1:2" x14ac:dyDescent="0.2">
      <c r="A753" s="167">
        <v>43801</v>
      </c>
      <c r="B753" s="16">
        <v>29.285</v>
      </c>
    </row>
    <row r="754" spans="1:2" x14ac:dyDescent="0.2">
      <c r="A754" s="167">
        <v>43802</v>
      </c>
      <c r="B754" s="16">
        <v>29.314999999999998</v>
      </c>
    </row>
    <row r="755" spans="1:2" x14ac:dyDescent="0.2">
      <c r="A755" s="167">
        <v>43803</v>
      </c>
      <c r="B755" s="16">
        <v>29.594999999999999</v>
      </c>
    </row>
    <row r="756" spans="1:2" x14ac:dyDescent="0.2">
      <c r="A756" s="167">
        <v>43804</v>
      </c>
      <c r="B756" s="16">
        <v>29.824999999999999</v>
      </c>
    </row>
    <row r="757" spans="1:2" x14ac:dyDescent="0.2">
      <c r="A757" s="167">
        <v>43805</v>
      </c>
      <c r="B757" s="16">
        <v>30.545000000000002</v>
      </c>
    </row>
    <row r="758" spans="1:2" x14ac:dyDescent="0.2">
      <c r="A758" s="167">
        <v>43808</v>
      </c>
      <c r="B758" s="16">
        <v>30.914999999999999</v>
      </c>
    </row>
    <row r="759" spans="1:2" x14ac:dyDescent="0.2">
      <c r="A759" s="167">
        <v>43809</v>
      </c>
      <c r="B759" s="16">
        <v>31.004999999999999</v>
      </c>
    </row>
    <row r="760" spans="1:2" x14ac:dyDescent="0.2">
      <c r="A760" s="167">
        <v>43810</v>
      </c>
      <c r="B760" s="16">
        <v>31.015000000000001</v>
      </c>
    </row>
    <row r="761" spans="1:2" x14ac:dyDescent="0.2">
      <c r="A761" s="167">
        <v>43811</v>
      </c>
      <c r="B761" s="16">
        <v>31.805</v>
      </c>
    </row>
    <row r="762" spans="1:2" x14ac:dyDescent="0.2">
      <c r="A762" s="167">
        <v>43812</v>
      </c>
      <c r="B762" s="16">
        <v>32.174999999999997</v>
      </c>
    </row>
    <row r="763" spans="1:2" x14ac:dyDescent="0.2">
      <c r="A763" s="167">
        <v>43815</v>
      </c>
      <c r="B763" s="16">
        <v>32.715000000000003</v>
      </c>
    </row>
    <row r="764" spans="1:2" x14ac:dyDescent="0.2">
      <c r="A764" s="167">
        <v>43816</v>
      </c>
      <c r="B764" s="16">
        <v>33.644999999999996</v>
      </c>
    </row>
    <row r="765" spans="1:2" x14ac:dyDescent="0.2">
      <c r="A765" s="167">
        <v>43817</v>
      </c>
      <c r="B765" s="16">
        <v>33.254999999999995</v>
      </c>
    </row>
    <row r="766" spans="1:2" x14ac:dyDescent="0.2">
      <c r="A766" s="167">
        <v>43818</v>
      </c>
      <c r="B766" s="16">
        <v>33.614999999999995</v>
      </c>
    </row>
    <row r="767" spans="1:2" x14ac:dyDescent="0.2">
      <c r="A767" s="167">
        <v>43819</v>
      </c>
      <c r="B767" s="16">
        <v>33.614999999999995</v>
      </c>
    </row>
    <row r="768" spans="1:2" x14ac:dyDescent="0.2">
      <c r="A768" s="167">
        <v>43822</v>
      </c>
      <c r="B768" s="16">
        <v>33.605000000000004</v>
      </c>
    </row>
    <row r="769" spans="1:2" x14ac:dyDescent="0.2">
      <c r="A769" s="167">
        <v>43823</v>
      </c>
      <c r="B769" s="16">
        <v>33.695</v>
      </c>
    </row>
    <row r="770" spans="1:2" x14ac:dyDescent="0.2">
      <c r="A770" s="167">
        <v>43825</v>
      </c>
      <c r="B770" s="16">
        <v>34.204999999999998</v>
      </c>
    </row>
    <row r="771" spans="1:2" x14ac:dyDescent="0.2">
      <c r="A771" s="167">
        <v>43826</v>
      </c>
      <c r="B771" s="16">
        <v>34.555</v>
      </c>
    </row>
    <row r="772" spans="1:2" x14ac:dyDescent="0.2">
      <c r="A772" s="167">
        <v>43829</v>
      </c>
      <c r="B772" s="16">
        <v>34.995000000000005</v>
      </c>
    </row>
    <row r="773" spans="1:2" x14ac:dyDescent="0.2">
      <c r="A773" s="167">
        <v>43830</v>
      </c>
      <c r="B773" s="16">
        <v>34.314999999999998</v>
      </c>
    </row>
    <row r="774" spans="1:2" x14ac:dyDescent="0.2">
      <c r="A774" s="167">
        <v>43832</v>
      </c>
      <c r="B774" s="16">
        <v>35.24</v>
      </c>
    </row>
    <row r="775" spans="1:2" x14ac:dyDescent="0.2">
      <c r="A775" s="167">
        <v>43833</v>
      </c>
      <c r="B775" s="16">
        <v>35.08</v>
      </c>
    </row>
    <row r="776" spans="1:2" x14ac:dyDescent="0.2">
      <c r="A776" s="167">
        <v>43836</v>
      </c>
      <c r="B776" s="16">
        <v>34.520000000000003</v>
      </c>
    </row>
    <row r="777" spans="1:2" x14ac:dyDescent="0.2">
      <c r="A777" s="167">
        <v>43837</v>
      </c>
      <c r="B777" s="16">
        <v>34.615000000000002</v>
      </c>
    </row>
    <row r="778" spans="1:2" x14ac:dyDescent="0.2">
      <c r="A778" s="167">
        <v>43838</v>
      </c>
      <c r="B778" s="16">
        <v>34.435000000000002</v>
      </c>
    </row>
    <row r="779" spans="1:2" x14ac:dyDescent="0.2">
      <c r="A779" s="167">
        <v>43839</v>
      </c>
      <c r="B779" s="16">
        <v>34.515000000000001</v>
      </c>
    </row>
    <row r="780" spans="1:2" x14ac:dyDescent="0.2">
      <c r="A780" s="167">
        <v>43840</v>
      </c>
      <c r="B780" s="16">
        <v>34.225000000000001</v>
      </c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OCS-20a, January 2020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2020-01-14T14:14:41Z</dcterms:modified>
  <cp:category>Oilseeds</cp:category>
</cp:coreProperties>
</file>